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H49795\Desktop\Desktop\"/>
    </mc:Choice>
  </mc:AlternateContent>
  <xr:revisionPtr revIDLastSave="0" documentId="13_ncr:1_{9B0F3833-25D5-476C-A92F-261CF92F1A64}" xr6:coauthVersionLast="41" xr6:coauthVersionMax="41" xr10:uidLastSave="{00000000-0000-0000-0000-000000000000}"/>
  <bookViews>
    <workbookView xWindow="28680" yWindow="-120" windowWidth="29040" windowHeight="15840" tabRatio="938" firstSheet="1" activeTab="1" xr2:uid="{00000000-000D-0000-FFFF-FFFF00000000}"/>
  </bookViews>
  <sheets>
    <sheet name="Instructions" sheetId="1" state="hidden" r:id="rId1"/>
    <sheet name="Rent Adjustment Guide" sheetId="15" r:id="rId2"/>
    <sheet name="Market Rent Comparison Guide" sheetId="18" r:id="rId3"/>
    <sheet name="Old Guide" sheetId="14" state="hidden" r:id="rId4"/>
    <sheet name="Rent Adjustment Worksheet" sheetId="2" r:id="rId5"/>
    <sheet name="Studio" sheetId="3" r:id="rId6"/>
    <sheet name="1 BR" sheetId="4" r:id="rId7"/>
    <sheet name="2 BR" sheetId="5" r:id="rId8"/>
    <sheet name="3 BR" sheetId="6" r:id="rId9"/>
    <sheet name="4 BR" sheetId="7" r:id="rId10"/>
    <sheet name="5 BR" sheetId="8" r:id="rId11"/>
    <sheet name="6 BR" sheetId="9" r:id="rId12"/>
    <sheet name="AC" sheetId="10" state="hidden" r:id="rId13"/>
    <sheet name="Summary Sheet" sheetId="17" r:id="rId14"/>
    <sheet name="DropDown" sheetId="11" state="hidden" r:id="rId15"/>
    <sheet name="7 BR" sheetId="16" state="hidden" r:id="rId16"/>
    <sheet name="Test Rent Adjustment" sheetId="12" state="hidden" r:id="rId17"/>
  </sheets>
  <definedNames>
    <definedName name="_xlnm.Print_Area" localSheetId="1">'Rent Adjustment Guide'!$A$2:$J$57</definedName>
    <definedName name="_xlnm.Print_Area" localSheetId="4">'Rent Adjustment Worksheet'!$A$1:$E$46</definedName>
    <definedName name="Z_A4B793CE_738E_4476_8B1F_D42BECFCF658_.wvu.Cols" localSheetId="4" hidden="1">'Rent Adjustment Worksheet'!$A:$A</definedName>
  </definedNames>
  <calcPr calcId="191029"/>
  <customWorkbookViews>
    <customWorkbookView name="HUD User - Personal View" guid="{A4B793CE-738E-4476-8B1F-D42BECFCF658}" mergeInterval="0" personalView="1" maximized="1" xWindow="-8" yWindow="-8" windowWidth="1696" windowHeight="1026" tabRatio="69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 i="10" l="1"/>
  <c r="M3" i="10"/>
  <c r="O15" i="9" l="1"/>
  <c r="N15" i="9"/>
  <c r="L15" i="9"/>
  <c r="K15" i="9"/>
  <c r="I15" i="9"/>
  <c r="H15" i="9"/>
  <c r="O15" i="8"/>
  <c r="N15" i="8"/>
  <c r="L15" i="8"/>
  <c r="K15" i="8"/>
  <c r="I15" i="8"/>
  <c r="H15" i="8"/>
  <c r="O15" i="7"/>
  <c r="N15" i="7"/>
  <c r="L15" i="7"/>
  <c r="K15" i="7"/>
  <c r="I15" i="7"/>
  <c r="H15" i="7"/>
  <c r="O15" i="6"/>
  <c r="N15" i="6"/>
  <c r="L15" i="6"/>
  <c r="K15" i="6"/>
  <c r="I15" i="6"/>
  <c r="H15" i="6"/>
  <c r="O15" i="5"/>
  <c r="N15" i="5"/>
  <c r="L15" i="5"/>
  <c r="K15" i="5"/>
  <c r="I15" i="5"/>
  <c r="H15" i="5"/>
  <c r="O15" i="3"/>
  <c r="N15" i="3"/>
  <c r="L15" i="3"/>
  <c r="K15" i="3"/>
  <c r="I15" i="3"/>
  <c r="H15" i="3"/>
  <c r="L15" i="4"/>
  <c r="O15" i="4"/>
  <c r="N15" i="4"/>
  <c r="K15" i="4"/>
  <c r="I15" i="4"/>
  <c r="H15" i="4"/>
  <c r="K2" i="2" l="1"/>
  <c r="K4" i="2"/>
  <c r="K3" i="2"/>
  <c r="J4" i="2"/>
  <c r="J5" i="2" l="1"/>
  <c r="J6" i="2" l="1"/>
  <c r="J7" i="2" s="1"/>
  <c r="K5" i="2"/>
  <c r="K6" i="2" s="1"/>
  <c r="J8" i="2" l="1"/>
  <c r="J9" i="2" s="1"/>
  <c r="K7" i="2"/>
  <c r="K8" i="2" s="1"/>
  <c r="J10" i="2" l="1"/>
  <c r="J11" i="2" s="1"/>
  <c r="K9" i="2"/>
  <c r="K10" i="2" s="1"/>
  <c r="J12" i="2" l="1"/>
  <c r="J13" i="2" s="1"/>
  <c r="K11" i="2"/>
  <c r="K12" i="2" s="1"/>
  <c r="J14" i="2" l="1"/>
  <c r="J15" i="2" s="1"/>
  <c r="K13" i="2"/>
  <c r="K14" i="2" s="1"/>
  <c r="J16" i="2" l="1"/>
  <c r="J17" i="2" s="1"/>
  <c r="K15" i="2"/>
  <c r="K16" i="2" s="1"/>
  <c r="J18" i="2" l="1"/>
  <c r="J19" i="2" s="1"/>
  <c r="K17" i="2"/>
  <c r="K18" i="2" s="1"/>
  <c r="K19" i="2" l="1"/>
  <c r="K20" i="2" s="1"/>
  <c r="J20" i="2"/>
  <c r="J21" i="2" s="1"/>
  <c r="K21" i="2" s="1"/>
  <c r="O14" i="3" l="1"/>
  <c r="O14" i="4"/>
  <c r="O14" i="5"/>
  <c r="O14" i="6"/>
  <c r="O14" i="7"/>
  <c r="O14" i="8"/>
  <c r="O14" i="9"/>
  <c r="N14" i="3"/>
  <c r="N14" i="4"/>
  <c r="N14" i="5"/>
  <c r="N14" i="6"/>
  <c r="N14" i="7"/>
  <c r="N14" i="8"/>
  <c r="N14" i="9"/>
  <c r="L14" i="3"/>
  <c r="L14" i="4"/>
  <c r="L14" i="5"/>
  <c r="L14" i="6"/>
  <c r="L14" i="7"/>
  <c r="L14" i="8"/>
  <c r="L14" i="9"/>
  <c r="K14" i="3"/>
  <c r="K14" i="4"/>
  <c r="K14" i="5"/>
  <c r="K14" i="6"/>
  <c r="K14" i="7"/>
  <c r="K14" i="8"/>
  <c r="K14" i="9"/>
  <c r="I14" i="3"/>
  <c r="I14" i="4"/>
  <c r="I14" i="5"/>
  <c r="I14" i="6"/>
  <c r="I14" i="7"/>
  <c r="I14" i="8"/>
  <c r="I14" i="9"/>
  <c r="H14" i="3"/>
  <c r="H14" i="4"/>
  <c r="H14" i="5"/>
  <c r="H14" i="6"/>
  <c r="H14" i="7"/>
  <c r="H14" i="8"/>
  <c r="H14" i="9"/>
  <c r="D16" i="17" l="1"/>
  <c r="O13" i="9"/>
  <c r="N13" i="9"/>
  <c r="L13" i="9"/>
  <c r="K13" i="9"/>
  <c r="I13" i="9"/>
  <c r="H13" i="9"/>
  <c r="O13" i="8"/>
  <c r="N13" i="8"/>
  <c r="L13" i="8"/>
  <c r="K13" i="8"/>
  <c r="I13" i="8"/>
  <c r="H13" i="8"/>
  <c r="O13" i="7"/>
  <c r="N13" i="7"/>
  <c r="L13" i="7"/>
  <c r="K13" i="7"/>
  <c r="I13" i="7"/>
  <c r="H13" i="7"/>
  <c r="O13" i="6"/>
  <c r="N13" i="6"/>
  <c r="L13" i="6"/>
  <c r="K13" i="6"/>
  <c r="I13" i="6"/>
  <c r="H13" i="6"/>
  <c r="O13" i="5"/>
  <c r="N13" i="5"/>
  <c r="L13" i="5"/>
  <c r="K13" i="5"/>
  <c r="I13" i="5"/>
  <c r="H13" i="5"/>
  <c r="O13" i="4"/>
  <c r="N13" i="4"/>
  <c r="L13" i="4"/>
  <c r="K13" i="4"/>
  <c r="I13" i="4"/>
  <c r="H13" i="4"/>
  <c r="L13" i="3"/>
  <c r="O13" i="3"/>
  <c r="N13" i="3"/>
  <c r="I13" i="3"/>
  <c r="K13" i="3"/>
  <c r="H13" i="3"/>
  <c r="H18" i="17" l="1"/>
  <c r="H17" i="17"/>
  <c r="H16" i="17"/>
  <c r="G18" i="17"/>
  <c r="G17" i="17"/>
  <c r="G16" i="17"/>
  <c r="F18" i="17"/>
  <c r="F17" i="17"/>
  <c r="F16" i="17"/>
  <c r="E18" i="17"/>
  <c r="E17" i="17"/>
  <c r="E16" i="17"/>
  <c r="D18" i="17"/>
  <c r="D17" i="17"/>
  <c r="C18" i="17"/>
  <c r="C17" i="17"/>
  <c r="C16" i="17"/>
  <c r="B18" i="17"/>
  <c r="B17" i="17"/>
  <c r="B16" i="17"/>
  <c r="B42" i="10" l="1"/>
  <c r="B41" i="10"/>
  <c r="B40" i="10"/>
  <c r="B36" i="10"/>
  <c r="B35" i="10"/>
  <c r="B34" i="10"/>
  <c r="B33" i="10"/>
  <c r="B15" i="10"/>
  <c r="M45" i="9"/>
  <c r="J45" i="9"/>
  <c r="G45" i="9"/>
  <c r="D43" i="9"/>
  <c r="O43" i="9" s="1"/>
  <c r="D42" i="9"/>
  <c r="N42" i="9" s="1"/>
  <c r="D41" i="9"/>
  <c r="L41" i="9" s="1"/>
  <c r="D40" i="9"/>
  <c r="K40" i="9" s="1"/>
  <c r="D39" i="9"/>
  <c r="O39" i="9" s="1"/>
  <c r="O37" i="9"/>
  <c r="N37" i="9"/>
  <c r="L37" i="9"/>
  <c r="K37" i="9"/>
  <c r="I37" i="9"/>
  <c r="H37" i="9"/>
  <c r="O36" i="9"/>
  <c r="N36" i="9"/>
  <c r="L36" i="9"/>
  <c r="K36" i="9"/>
  <c r="I36" i="9"/>
  <c r="H36" i="9"/>
  <c r="O35" i="9"/>
  <c r="N35" i="9"/>
  <c r="L35" i="9"/>
  <c r="K35" i="9"/>
  <c r="I35" i="9"/>
  <c r="H35" i="9"/>
  <c r="O34" i="9"/>
  <c r="N34" i="9"/>
  <c r="L34" i="9"/>
  <c r="K34" i="9"/>
  <c r="I34" i="9"/>
  <c r="H34" i="9"/>
  <c r="O33" i="9"/>
  <c r="N33" i="9"/>
  <c r="L33" i="9"/>
  <c r="K33" i="9"/>
  <c r="I33" i="9"/>
  <c r="H33" i="9"/>
  <c r="O32" i="9"/>
  <c r="N32" i="9"/>
  <c r="L32" i="9"/>
  <c r="K32" i="9"/>
  <c r="I32" i="9"/>
  <c r="H32" i="9"/>
  <c r="O31" i="9"/>
  <c r="N31" i="9"/>
  <c r="L31" i="9"/>
  <c r="K31" i="9"/>
  <c r="I31" i="9"/>
  <c r="H31" i="9"/>
  <c r="B31" i="9"/>
  <c r="B32" i="9" s="1"/>
  <c r="B33" i="9" s="1"/>
  <c r="B34" i="9" s="1"/>
  <c r="B35" i="9" s="1"/>
  <c r="B36" i="9" s="1"/>
  <c r="B37" i="9" s="1"/>
  <c r="O29" i="9"/>
  <c r="N29" i="9"/>
  <c r="L29" i="9"/>
  <c r="K29" i="9"/>
  <c r="I29" i="9"/>
  <c r="H29" i="9"/>
  <c r="O28" i="9"/>
  <c r="N28" i="9"/>
  <c r="L28" i="9"/>
  <c r="K28" i="9"/>
  <c r="I28" i="9"/>
  <c r="H28" i="9"/>
  <c r="O27" i="9"/>
  <c r="N27" i="9"/>
  <c r="L27" i="9"/>
  <c r="K27" i="9"/>
  <c r="I27" i="9"/>
  <c r="H27" i="9"/>
  <c r="O26" i="9"/>
  <c r="N26" i="9"/>
  <c r="L26" i="9"/>
  <c r="K26" i="9"/>
  <c r="I26" i="9"/>
  <c r="H26" i="9"/>
  <c r="O25" i="9"/>
  <c r="N25" i="9"/>
  <c r="L25" i="9"/>
  <c r="K25" i="9"/>
  <c r="I25" i="9"/>
  <c r="H25" i="9"/>
  <c r="O24" i="9"/>
  <c r="N24" i="9"/>
  <c r="L24" i="9"/>
  <c r="K24" i="9"/>
  <c r="I24" i="9"/>
  <c r="H24" i="9"/>
  <c r="O23" i="9"/>
  <c r="N23" i="9"/>
  <c r="L23" i="9"/>
  <c r="K23" i="9"/>
  <c r="I23" i="9"/>
  <c r="H23" i="9"/>
  <c r="O22" i="9"/>
  <c r="N22" i="9"/>
  <c r="L22" i="9"/>
  <c r="K22" i="9"/>
  <c r="I22" i="9"/>
  <c r="H22" i="9"/>
  <c r="O21" i="9"/>
  <c r="N21" i="9"/>
  <c r="L21" i="9"/>
  <c r="K21" i="9"/>
  <c r="I21" i="9"/>
  <c r="H21" i="9"/>
  <c r="O19" i="9"/>
  <c r="N19" i="9"/>
  <c r="L19" i="9"/>
  <c r="K19" i="9"/>
  <c r="I19" i="9"/>
  <c r="H19" i="9"/>
  <c r="O18" i="9"/>
  <c r="N18" i="9"/>
  <c r="L18" i="9"/>
  <c r="K18" i="9"/>
  <c r="I18" i="9"/>
  <c r="H18" i="9"/>
  <c r="O17" i="9"/>
  <c r="N17" i="9"/>
  <c r="L17" i="9"/>
  <c r="K17" i="9"/>
  <c r="I17" i="9"/>
  <c r="H17" i="9"/>
  <c r="O16" i="9"/>
  <c r="N16" i="9"/>
  <c r="L16" i="9"/>
  <c r="K16" i="9"/>
  <c r="I16" i="9"/>
  <c r="H16" i="9"/>
  <c r="M45" i="8"/>
  <c r="O46" i="8" s="1"/>
  <c r="J45" i="8"/>
  <c r="K46" i="8" s="1"/>
  <c r="G45" i="8"/>
  <c r="G46" i="8" s="1"/>
  <c r="D43" i="8"/>
  <c r="O43" i="8" s="1"/>
  <c r="D42" i="8"/>
  <c r="N42" i="8" s="1"/>
  <c r="D41" i="8"/>
  <c r="L41" i="8" s="1"/>
  <c r="D40" i="8"/>
  <c r="K40" i="8" s="1"/>
  <c r="D39" i="8"/>
  <c r="O39" i="8" s="1"/>
  <c r="O37" i="8"/>
  <c r="N37" i="8"/>
  <c r="L37" i="8"/>
  <c r="K37" i="8"/>
  <c r="I37" i="8"/>
  <c r="H37" i="8"/>
  <c r="O36" i="8"/>
  <c r="N36" i="8"/>
  <c r="L36" i="8"/>
  <c r="K36" i="8"/>
  <c r="I36" i="8"/>
  <c r="H36" i="8"/>
  <c r="O35" i="8"/>
  <c r="N35" i="8"/>
  <c r="L35" i="8"/>
  <c r="K35" i="8"/>
  <c r="I35" i="8"/>
  <c r="H35" i="8"/>
  <c r="O34" i="8"/>
  <c r="N34" i="8"/>
  <c r="L34" i="8"/>
  <c r="K34" i="8"/>
  <c r="I34" i="8"/>
  <c r="H34" i="8"/>
  <c r="O33" i="8"/>
  <c r="N33" i="8"/>
  <c r="L33" i="8"/>
  <c r="K33" i="8"/>
  <c r="I33" i="8"/>
  <c r="H33" i="8"/>
  <c r="O32" i="8"/>
  <c r="N32" i="8"/>
  <c r="L32" i="8"/>
  <c r="K32" i="8"/>
  <c r="I32" i="8"/>
  <c r="H32" i="8"/>
  <c r="O31" i="8"/>
  <c r="N31" i="8"/>
  <c r="L31" i="8"/>
  <c r="K31" i="8"/>
  <c r="I31" i="8"/>
  <c r="H31" i="8"/>
  <c r="B31" i="8"/>
  <c r="B32" i="8" s="1"/>
  <c r="B33" i="8" s="1"/>
  <c r="B34" i="8" s="1"/>
  <c r="B35" i="8" s="1"/>
  <c r="B36" i="8" s="1"/>
  <c r="B37" i="8" s="1"/>
  <c r="O29" i="8"/>
  <c r="N29" i="8"/>
  <c r="L29" i="8"/>
  <c r="K29" i="8"/>
  <c r="I29" i="8"/>
  <c r="H29" i="8"/>
  <c r="O28" i="8"/>
  <c r="N28" i="8"/>
  <c r="L28" i="8"/>
  <c r="K28" i="8"/>
  <c r="I28" i="8"/>
  <c r="H28" i="8"/>
  <c r="O27" i="8"/>
  <c r="N27" i="8"/>
  <c r="L27" i="8"/>
  <c r="K27" i="8"/>
  <c r="I27" i="8"/>
  <c r="H27" i="8"/>
  <c r="O26" i="8"/>
  <c r="N26" i="8"/>
  <c r="L26" i="8"/>
  <c r="K26" i="8"/>
  <c r="I26" i="8"/>
  <c r="H26" i="8"/>
  <c r="O25" i="8"/>
  <c r="N25" i="8"/>
  <c r="L25" i="8"/>
  <c r="K25" i="8"/>
  <c r="I25" i="8"/>
  <c r="H25" i="8"/>
  <c r="O24" i="8"/>
  <c r="N24" i="8"/>
  <c r="L24" i="8"/>
  <c r="K24" i="8"/>
  <c r="I24" i="8"/>
  <c r="H24" i="8"/>
  <c r="O23" i="8"/>
  <c r="N23" i="8"/>
  <c r="L23" i="8"/>
  <c r="K23" i="8"/>
  <c r="I23" i="8"/>
  <c r="H23" i="8"/>
  <c r="O22" i="8"/>
  <c r="N22" i="8"/>
  <c r="L22" i="8"/>
  <c r="K22" i="8"/>
  <c r="I22" i="8"/>
  <c r="H22" i="8"/>
  <c r="O21" i="8"/>
  <c r="N21" i="8"/>
  <c r="L21" i="8"/>
  <c r="K21" i="8"/>
  <c r="I21" i="8"/>
  <c r="H21" i="8"/>
  <c r="O19" i="8"/>
  <c r="N19" i="8"/>
  <c r="L19" i="8"/>
  <c r="K19" i="8"/>
  <c r="I19" i="8"/>
  <c r="H19" i="8"/>
  <c r="O18" i="8"/>
  <c r="N18" i="8"/>
  <c r="L18" i="8"/>
  <c r="K18" i="8"/>
  <c r="I18" i="8"/>
  <c r="H18" i="8"/>
  <c r="O17" i="8"/>
  <c r="N17" i="8"/>
  <c r="L17" i="8"/>
  <c r="K17" i="8"/>
  <c r="I17" i="8"/>
  <c r="H17" i="8"/>
  <c r="O16" i="8"/>
  <c r="N16" i="8"/>
  <c r="L16" i="8"/>
  <c r="K16" i="8"/>
  <c r="I16" i="8"/>
  <c r="H16" i="8"/>
  <c r="G46" i="7"/>
  <c r="M45" i="7"/>
  <c r="M47" i="7" s="1"/>
  <c r="J45" i="7"/>
  <c r="J46" i="7" s="1"/>
  <c r="G45" i="7"/>
  <c r="I46" i="7" s="1"/>
  <c r="D43" i="7"/>
  <c r="N43" i="7" s="1"/>
  <c r="D42" i="7"/>
  <c r="L42" i="7" s="1"/>
  <c r="D41" i="7"/>
  <c r="K41" i="7" s="1"/>
  <c r="D40" i="7"/>
  <c r="O40" i="7" s="1"/>
  <c r="D39" i="7"/>
  <c r="N39" i="7" s="1"/>
  <c r="O37" i="7"/>
  <c r="N37" i="7"/>
  <c r="L37" i="7"/>
  <c r="K37" i="7"/>
  <c r="I37" i="7"/>
  <c r="H37" i="7"/>
  <c r="O36" i="7"/>
  <c r="N36" i="7"/>
  <c r="L36" i="7"/>
  <c r="K36" i="7"/>
  <c r="I36" i="7"/>
  <c r="H36" i="7"/>
  <c r="O35" i="7"/>
  <c r="N35" i="7"/>
  <c r="L35" i="7"/>
  <c r="K35" i="7"/>
  <c r="I35" i="7"/>
  <c r="H35" i="7"/>
  <c r="O34" i="7"/>
  <c r="N34" i="7"/>
  <c r="L34" i="7"/>
  <c r="K34" i="7"/>
  <c r="I34" i="7"/>
  <c r="H34" i="7"/>
  <c r="O33" i="7"/>
  <c r="N33" i="7"/>
  <c r="L33" i="7"/>
  <c r="K33" i="7"/>
  <c r="I33" i="7"/>
  <c r="H33" i="7"/>
  <c r="O32" i="7"/>
  <c r="N32" i="7"/>
  <c r="L32" i="7"/>
  <c r="K32" i="7"/>
  <c r="I32" i="7"/>
  <c r="H32" i="7"/>
  <c r="O31" i="7"/>
  <c r="N31" i="7"/>
  <c r="L31" i="7"/>
  <c r="K31" i="7"/>
  <c r="I31" i="7"/>
  <c r="H31" i="7"/>
  <c r="B31" i="7"/>
  <c r="B32" i="7" s="1"/>
  <c r="B33" i="7" s="1"/>
  <c r="B34" i="7" s="1"/>
  <c r="B35" i="7" s="1"/>
  <c r="B36" i="7" s="1"/>
  <c r="B37" i="7" s="1"/>
  <c r="O29" i="7"/>
  <c r="N29" i="7"/>
  <c r="L29" i="7"/>
  <c r="K29" i="7"/>
  <c r="I29" i="7"/>
  <c r="H29" i="7"/>
  <c r="O28" i="7"/>
  <c r="N28" i="7"/>
  <c r="L28" i="7"/>
  <c r="K28" i="7"/>
  <c r="I28" i="7"/>
  <c r="H28" i="7"/>
  <c r="O27" i="7"/>
  <c r="N27" i="7"/>
  <c r="L27" i="7"/>
  <c r="K27" i="7"/>
  <c r="I27" i="7"/>
  <c r="H27" i="7"/>
  <c r="O26" i="7"/>
  <c r="N26" i="7"/>
  <c r="L26" i="7"/>
  <c r="K26" i="7"/>
  <c r="I26" i="7"/>
  <c r="H26" i="7"/>
  <c r="O25" i="7"/>
  <c r="N25" i="7"/>
  <c r="L25" i="7"/>
  <c r="K25" i="7"/>
  <c r="I25" i="7"/>
  <c r="H25" i="7"/>
  <c r="O24" i="7"/>
  <c r="N24" i="7"/>
  <c r="L24" i="7"/>
  <c r="K24" i="7"/>
  <c r="I24" i="7"/>
  <c r="H24" i="7"/>
  <c r="O23" i="7"/>
  <c r="N23" i="7"/>
  <c r="L23" i="7"/>
  <c r="K23" i="7"/>
  <c r="I23" i="7"/>
  <c r="H23" i="7"/>
  <c r="O22" i="7"/>
  <c r="N22" i="7"/>
  <c r="L22" i="7"/>
  <c r="K22" i="7"/>
  <c r="I22" i="7"/>
  <c r="H22" i="7"/>
  <c r="O21" i="7"/>
  <c r="N21" i="7"/>
  <c r="L21" i="7"/>
  <c r="K21" i="7"/>
  <c r="I21" i="7"/>
  <c r="H21" i="7"/>
  <c r="O19" i="7"/>
  <c r="N19" i="7"/>
  <c r="L19" i="7"/>
  <c r="K19" i="7"/>
  <c r="I19" i="7"/>
  <c r="H19" i="7"/>
  <c r="O18" i="7"/>
  <c r="N18" i="7"/>
  <c r="L18" i="7"/>
  <c r="K18" i="7"/>
  <c r="I18" i="7"/>
  <c r="H18" i="7"/>
  <c r="O17" i="7"/>
  <c r="N17" i="7"/>
  <c r="L17" i="7"/>
  <c r="K17" i="7"/>
  <c r="I17" i="7"/>
  <c r="H17" i="7"/>
  <c r="O16" i="7"/>
  <c r="N16" i="7"/>
  <c r="L16" i="7"/>
  <c r="K16" i="7"/>
  <c r="I16" i="7"/>
  <c r="H16" i="7"/>
  <c r="M45" i="6"/>
  <c r="J45" i="6"/>
  <c r="G45" i="6"/>
  <c r="D43" i="6"/>
  <c r="O43" i="6" s="1"/>
  <c r="D42" i="6"/>
  <c r="N42" i="6" s="1"/>
  <c r="D41" i="6"/>
  <c r="L41" i="6" s="1"/>
  <c r="D40" i="6"/>
  <c r="K40" i="6" s="1"/>
  <c r="D39" i="6"/>
  <c r="O39" i="6" s="1"/>
  <c r="O37" i="6"/>
  <c r="N37" i="6"/>
  <c r="L37" i="6"/>
  <c r="K37" i="6"/>
  <c r="I37" i="6"/>
  <c r="H37" i="6"/>
  <c r="O36" i="6"/>
  <c r="N36" i="6"/>
  <c r="L36" i="6"/>
  <c r="K36" i="6"/>
  <c r="I36" i="6"/>
  <c r="H36" i="6"/>
  <c r="O35" i="6"/>
  <c r="N35" i="6"/>
  <c r="L35" i="6"/>
  <c r="K35" i="6"/>
  <c r="I35" i="6"/>
  <c r="H35" i="6"/>
  <c r="O34" i="6"/>
  <c r="N34" i="6"/>
  <c r="L34" i="6"/>
  <c r="K34" i="6"/>
  <c r="I34" i="6"/>
  <c r="H34" i="6"/>
  <c r="O33" i="6"/>
  <c r="N33" i="6"/>
  <c r="L33" i="6"/>
  <c r="K33" i="6"/>
  <c r="I33" i="6"/>
  <c r="H33" i="6"/>
  <c r="O32" i="6"/>
  <c r="N32" i="6"/>
  <c r="L32" i="6"/>
  <c r="K32" i="6"/>
  <c r="I32" i="6"/>
  <c r="H32" i="6"/>
  <c r="O31" i="6"/>
  <c r="N31" i="6"/>
  <c r="L31" i="6"/>
  <c r="K31" i="6"/>
  <c r="I31" i="6"/>
  <c r="H31" i="6"/>
  <c r="B31" i="6"/>
  <c r="B32" i="6" s="1"/>
  <c r="B33" i="6" s="1"/>
  <c r="B34" i="6" s="1"/>
  <c r="B35" i="6" s="1"/>
  <c r="B36" i="6" s="1"/>
  <c r="B37" i="6" s="1"/>
  <c r="O29" i="6"/>
  <c r="N29" i="6"/>
  <c r="L29" i="6"/>
  <c r="K29" i="6"/>
  <c r="I29" i="6"/>
  <c r="H29" i="6"/>
  <c r="O28" i="6"/>
  <c r="N28" i="6"/>
  <c r="L28" i="6"/>
  <c r="K28" i="6"/>
  <c r="I28" i="6"/>
  <c r="H28" i="6"/>
  <c r="O27" i="6"/>
  <c r="N27" i="6"/>
  <c r="L27" i="6"/>
  <c r="K27" i="6"/>
  <c r="I27" i="6"/>
  <c r="H27" i="6"/>
  <c r="O26" i="6"/>
  <c r="N26" i="6"/>
  <c r="L26" i="6"/>
  <c r="K26" i="6"/>
  <c r="I26" i="6"/>
  <c r="H26" i="6"/>
  <c r="O25" i="6"/>
  <c r="N25" i="6"/>
  <c r="L25" i="6"/>
  <c r="K25" i="6"/>
  <c r="I25" i="6"/>
  <c r="H25" i="6"/>
  <c r="O24" i="6"/>
  <c r="N24" i="6"/>
  <c r="L24" i="6"/>
  <c r="K24" i="6"/>
  <c r="I24" i="6"/>
  <c r="H24" i="6"/>
  <c r="O23" i="6"/>
  <c r="N23" i="6"/>
  <c r="L23" i="6"/>
  <c r="K23" i="6"/>
  <c r="I23" i="6"/>
  <c r="H23" i="6"/>
  <c r="O22" i="6"/>
  <c r="N22" i="6"/>
  <c r="L22" i="6"/>
  <c r="K22" i="6"/>
  <c r="I22" i="6"/>
  <c r="H22" i="6"/>
  <c r="O21" i="6"/>
  <c r="N21" i="6"/>
  <c r="L21" i="6"/>
  <c r="K21" i="6"/>
  <c r="I21" i="6"/>
  <c r="H21" i="6"/>
  <c r="O19" i="6"/>
  <c r="N19" i="6"/>
  <c r="L19" i="6"/>
  <c r="K19" i="6"/>
  <c r="I19" i="6"/>
  <c r="H19" i="6"/>
  <c r="O18" i="6"/>
  <c r="N18" i="6"/>
  <c r="L18" i="6"/>
  <c r="K18" i="6"/>
  <c r="I18" i="6"/>
  <c r="H18" i="6"/>
  <c r="O17" i="6"/>
  <c r="N17" i="6"/>
  <c r="L17" i="6"/>
  <c r="K17" i="6"/>
  <c r="I17" i="6"/>
  <c r="H17" i="6"/>
  <c r="O16" i="6"/>
  <c r="N16" i="6"/>
  <c r="L16" i="6"/>
  <c r="K16" i="6"/>
  <c r="I16" i="6"/>
  <c r="H16" i="6"/>
  <c r="M45" i="5"/>
  <c r="O46" i="5" s="1"/>
  <c r="J45" i="5"/>
  <c r="K46" i="5" s="1"/>
  <c r="G45" i="5"/>
  <c r="G46" i="5" s="1"/>
  <c r="D43" i="5"/>
  <c r="O43" i="5" s="1"/>
  <c r="D42" i="5"/>
  <c r="N42" i="5" s="1"/>
  <c r="D41" i="5"/>
  <c r="L41" i="5" s="1"/>
  <c r="D40" i="5"/>
  <c r="K40" i="5" s="1"/>
  <c r="D39" i="5"/>
  <c r="O39" i="5" s="1"/>
  <c r="O37" i="5"/>
  <c r="N37" i="5"/>
  <c r="L37" i="5"/>
  <c r="K37" i="5"/>
  <c r="I37" i="5"/>
  <c r="H37" i="5"/>
  <c r="O36" i="5"/>
  <c r="N36" i="5"/>
  <c r="L36" i="5"/>
  <c r="K36" i="5"/>
  <c r="I36" i="5"/>
  <c r="H36" i="5"/>
  <c r="O35" i="5"/>
  <c r="N35" i="5"/>
  <c r="L35" i="5"/>
  <c r="K35" i="5"/>
  <c r="I35" i="5"/>
  <c r="H35" i="5"/>
  <c r="O34" i="5"/>
  <c r="N34" i="5"/>
  <c r="L34" i="5"/>
  <c r="K34" i="5"/>
  <c r="I34" i="5"/>
  <c r="H34" i="5"/>
  <c r="O33" i="5"/>
  <c r="N33" i="5"/>
  <c r="L33" i="5"/>
  <c r="K33" i="5"/>
  <c r="I33" i="5"/>
  <c r="H33" i="5"/>
  <c r="O32" i="5"/>
  <c r="N32" i="5"/>
  <c r="L32" i="5"/>
  <c r="K32" i="5"/>
  <c r="I32" i="5"/>
  <c r="H32" i="5"/>
  <c r="O31" i="5"/>
  <c r="N31" i="5"/>
  <c r="L31" i="5"/>
  <c r="K31" i="5"/>
  <c r="I31" i="5"/>
  <c r="H31" i="5"/>
  <c r="B31" i="5"/>
  <c r="B32" i="5" s="1"/>
  <c r="B33" i="5" s="1"/>
  <c r="B34" i="5" s="1"/>
  <c r="B35" i="5" s="1"/>
  <c r="B36" i="5" s="1"/>
  <c r="B37" i="5" s="1"/>
  <c r="O29" i="5"/>
  <c r="N29" i="5"/>
  <c r="L29" i="5"/>
  <c r="K29" i="5"/>
  <c r="I29" i="5"/>
  <c r="H29" i="5"/>
  <c r="O28" i="5"/>
  <c r="N28" i="5"/>
  <c r="L28" i="5"/>
  <c r="K28" i="5"/>
  <c r="I28" i="5"/>
  <c r="H28" i="5"/>
  <c r="O27" i="5"/>
  <c r="N27" i="5"/>
  <c r="L27" i="5"/>
  <c r="K27" i="5"/>
  <c r="I27" i="5"/>
  <c r="H27" i="5"/>
  <c r="O26" i="5"/>
  <c r="N26" i="5"/>
  <c r="L26" i="5"/>
  <c r="K26" i="5"/>
  <c r="I26" i="5"/>
  <c r="H26" i="5"/>
  <c r="O25" i="5"/>
  <c r="N25" i="5"/>
  <c r="L25" i="5"/>
  <c r="K25" i="5"/>
  <c r="I25" i="5"/>
  <c r="H25" i="5"/>
  <c r="O24" i="5"/>
  <c r="N24" i="5"/>
  <c r="L24" i="5"/>
  <c r="K24" i="5"/>
  <c r="I24" i="5"/>
  <c r="H24" i="5"/>
  <c r="O23" i="5"/>
  <c r="N23" i="5"/>
  <c r="L23" i="5"/>
  <c r="K23" i="5"/>
  <c r="I23" i="5"/>
  <c r="H23" i="5"/>
  <c r="O22" i="5"/>
  <c r="N22" i="5"/>
  <c r="L22" i="5"/>
  <c r="K22" i="5"/>
  <c r="I22" i="5"/>
  <c r="H22" i="5"/>
  <c r="O21" i="5"/>
  <c r="N21" i="5"/>
  <c r="L21" i="5"/>
  <c r="K21" i="5"/>
  <c r="I21" i="5"/>
  <c r="H21" i="5"/>
  <c r="O19" i="5"/>
  <c r="N19" i="5"/>
  <c r="L19" i="5"/>
  <c r="K19" i="5"/>
  <c r="I19" i="5"/>
  <c r="H19" i="5"/>
  <c r="O18" i="5"/>
  <c r="N18" i="5"/>
  <c r="L18" i="5"/>
  <c r="K18" i="5"/>
  <c r="I18" i="5"/>
  <c r="H18" i="5"/>
  <c r="O17" i="5"/>
  <c r="N17" i="5"/>
  <c r="L17" i="5"/>
  <c r="K17" i="5"/>
  <c r="I17" i="5"/>
  <c r="H17" i="5"/>
  <c r="O16" i="5"/>
  <c r="N16" i="5"/>
  <c r="L16" i="5"/>
  <c r="K16" i="5"/>
  <c r="I16" i="5"/>
  <c r="H16" i="5"/>
  <c r="B9" i="10"/>
  <c r="M45" i="4"/>
  <c r="O46" i="4" s="1"/>
  <c r="J45" i="4"/>
  <c r="K46" i="4" s="1"/>
  <c r="G45" i="4"/>
  <c r="D43" i="4"/>
  <c r="O43" i="4" s="1"/>
  <c r="D42" i="4"/>
  <c r="N42" i="4" s="1"/>
  <c r="D41" i="4"/>
  <c r="L41" i="4" s="1"/>
  <c r="D40" i="4"/>
  <c r="K40" i="4" s="1"/>
  <c r="D39" i="4"/>
  <c r="O39" i="4" s="1"/>
  <c r="O37" i="4"/>
  <c r="N37" i="4"/>
  <c r="L37" i="4"/>
  <c r="K37" i="4"/>
  <c r="I37" i="4"/>
  <c r="H37" i="4"/>
  <c r="O36" i="4"/>
  <c r="N36" i="4"/>
  <c r="L36" i="4"/>
  <c r="K36" i="4"/>
  <c r="I36" i="4"/>
  <c r="H36" i="4"/>
  <c r="O35" i="4"/>
  <c r="N35" i="4"/>
  <c r="L35" i="4"/>
  <c r="K35" i="4"/>
  <c r="I35" i="4"/>
  <c r="H35" i="4"/>
  <c r="O34" i="4"/>
  <c r="N34" i="4"/>
  <c r="L34" i="4"/>
  <c r="K34" i="4"/>
  <c r="I34" i="4"/>
  <c r="H34" i="4"/>
  <c r="O33" i="4"/>
  <c r="N33" i="4"/>
  <c r="L33" i="4"/>
  <c r="K33" i="4"/>
  <c r="I33" i="4"/>
  <c r="H33" i="4"/>
  <c r="O32" i="4"/>
  <c r="N32" i="4"/>
  <c r="L32" i="4"/>
  <c r="K32" i="4"/>
  <c r="I32" i="4"/>
  <c r="H32" i="4"/>
  <c r="O31" i="4"/>
  <c r="N31" i="4"/>
  <c r="L31" i="4"/>
  <c r="K31" i="4"/>
  <c r="I31" i="4"/>
  <c r="H31" i="4"/>
  <c r="B31" i="4"/>
  <c r="B32" i="4" s="1"/>
  <c r="B33" i="4" s="1"/>
  <c r="B34" i="4" s="1"/>
  <c r="B35" i="4" s="1"/>
  <c r="B36" i="4" s="1"/>
  <c r="B37" i="4" s="1"/>
  <c r="O29" i="4"/>
  <c r="N29" i="4"/>
  <c r="L29" i="4"/>
  <c r="K29" i="4"/>
  <c r="I29" i="4"/>
  <c r="H29" i="4"/>
  <c r="O28" i="4"/>
  <c r="N28" i="4"/>
  <c r="L28" i="4"/>
  <c r="K28" i="4"/>
  <c r="I28" i="4"/>
  <c r="H28" i="4"/>
  <c r="O27" i="4"/>
  <c r="N27" i="4"/>
  <c r="L27" i="4"/>
  <c r="K27" i="4"/>
  <c r="I27" i="4"/>
  <c r="H27" i="4"/>
  <c r="O26" i="4"/>
  <c r="N26" i="4"/>
  <c r="L26" i="4"/>
  <c r="K26" i="4"/>
  <c r="I26" i="4"/>
  <c r="H26" i="4"/>
  <c r="O25" i="4"/>
  <c r="N25" i="4"/>
  <c r="L25" i="4"/>
  <c r="K25" i="4"/>
  <c r="I25" i="4"/>
  <c r="H25" i="4"/>
  <c r="O24" i="4"/>
  <c r="N24" i="4"/>
  <c r="L24" i="4"/>
  <c r="K24" i="4"/>
  <c r="I24" i="4"/>
  <c r="H24" i="4"/>
  <c r="O23" i="4"/>
  <c r="N23" i="4"/>
  <c r="L23" i="4"/>
  <c r="K23" i="4"/>
  <c r="I23" i="4"/>
  <c r="H23" i="4"/>
  <c r="O22" i="4"/>
  <c r="N22" i="4"/>
  <c r="L22" i="4"/>
  <c r="K22" i="4"/>
  <c r="I22" i="4"/>
  <c r="H22" i="4"/>
  <c r="O21" i="4"/>
  <c r="N21" i="4"/>
  <c r="L21" i="4"/>
  <c r="K21" i="4"/>
  <c r="I21" i="4"/>
  <c r="H21" i="4"/>
  <c r="O19" i="4"/>
  <c r="N19" i="4"/>
  <c r="L19" i="4"/>
  <c r="K19" i="4"/>
  <c r="I19" i="4"/>
  <c r="H19" i="4"/>
  <c r="O18" i="4"/>
  <c r="N18" i="4"/>
  <c r="L18" i="4"/>
  <c r="K18" i="4"/>
  <c r="I18" i="4"/>
  <c r="H18" i="4"/>
  <c r="O17" i="4"/>
  <c r="N17" i="4"/>
  <c r="L17" i="4"/>
  <c r="K17" i="4"/>
  <c r="I17" i="4"/>
  <c r="H17" i="4"/>
  <c r="O16" i="4"/>
  <c r="N16" i="4"/>
  <c r="L16" i="4"/>
  <c r="K16" i="4"/>
  <c r="I16" i="4"/>
  <c r="H16" i="4"/>
  <c r="B3" i="10"/>
  <c r="B39" i="10"/>
  <c r="M45" i="3"/>
  <c r="G45" i="3"/>
  <c r="J45" i="3"/>
  <c r="M46" i="5" l="1"/>
  <c r="O46" i="7"/>
  <c r="L46" i="8"/>
  <c r="L46" i="4"/>
  <c r="K46" i="7"/>
  <c r="M46" i="8"/>
  <c r="M46" i="4"/>
  <c r="L46" i="7"/>
  <c r="L46" i="5"/>
  <c r="M46" i="7"/>
  <c r="I41" i="8"/>
  <c r="O43" i="7"/>
  <c r="K39" i="4"/>
  <c r="K42" i="6"/>
  <c r="O42" i="8"/>
  <c r="I41" i="5"/>
  <c r="I42" i="7"/>
  <c r="I41" i="9"/>
  <c r="I41" i="4"/>
  <c r="K41" i="6"/>
  <c r="O42" i="6"/>
  <c r="K42" i="7"/>
  <c r="K41" i="8"/>
  <c r="O42" i="7"/>
  <c r="O41" i="8"/>
  <c r="K41" i="4"/>
  <c r="K39" i="5"/>
  <c r="K41" i="5"/>
  <c r="I42" i="6"/>
  <c r="K43" i="6"/>
  <c r="H42" i="7"/>
  <c r="H41" i="8"/>
  <c r="K39" i="9"/>
  <c r="K41" i="9"/>
  <c r="K43" i="4"/>
  <c r="K43" i="5"/>
  <c r="K39" i="8"/>
  <c r="K43" i="9"/>
  <c r="N41" i="5"/>
  <c r="K42" i="5"/>
  <c r="O41" i="6"/>
  <c r="I43" i="7"/>
  <c r="I42" i="8"/>
  <c r="K43" i="8"/>
  <c r="N41" i="9"/>
  <c r="K42" i="9"/>
  <c r="I42" i="4"/>
  <c r="I42" i="5"/>
  <c r="N41" i="6"/>
  <c r="I39" i="7"/>
  <c r="K40" i="7"/>
  <c r="I42" i="9"/>
  <c r="N41" i="4"/>
  <c r="K42" i="4"/>
  <c r="H41" i="6"/>
  <c r="K39" i="7"/>
  <c r="H41" i="4"/>
  <c r="O41" i="4"/>
  <c r="O42" i="4"/>
  <c r="H41" i="5"/>
  <c r="O41" i="5"/>
  <c r="O42" i="5"/>
  <c r="K39" i="6"/>
  <c r="I41" i="6"/>
  <c r="O39" i="7"/>
  <c r="N42" i="7"/>
  <c r="K43" i="7"/>
  <c r="N41" i="8"/>
  <c r="K42" i="8"/>
  <c r="H41" i="9"/>
  <c r="O41" i="9"/>
  <c r="O42" i="9"/>
  <c r="L40" i="9"/>
  <c r="L39" i="9"/>
  <c r="H40" i="9"/>
  <c r="N40" i="9"/>
  <c r="L43" i="9"/>
  <c r="H39" i="9"/>
  <c r="N39" i="9"/>
  <c r="I40" i="9"/>
  <c r="O40" i="9"/>
  <c r="L42" i="9"/>
  <c r="H43" i="9"/>
  <c r="N43" i="9"/>
  <c r="I39" i="9"/>
  <c r="H42" i="9"/>
  <c r="I43" i="9"/>
  <c r="L40" i="8"/>
  <c r="H46" i="8"/>
  <c r="G47" i="8"/>
  <c r="L39" i="8"/>
  <c r="H40" i="8"/>
  <c r="N40" i="8"/>
  <c r="L43" i="8"/>
  <c r="I46" i="8"/>
  <c r="J47" i="8"/>
  <c r="H39" i="8"/>
  <c r="N39" i="8"/>
  <c r="I40" i="8"/>
  <c r="O40" i="8"/>
  <c r="L42" i="8"/>
  <c r="H43" i="8"/>
  <c r="N43" i="8"/>
  <c r="J46" i="8"/>
  <c r="N46" i="8"/>
  <c r="M47" i="8"/>
  <c r="I39" i="8"/>
  <c r="H42" i="8"/>
  <c r="I43" i="8"/>
  <c r="L41" i="7"/>
  <c r="L40" i="7"/>
  <c r="H41" i="7"/>
  <c r="N41" i="7"/>
  <c r="H46" i="7"/>
  <c r="G47" i="7"/>
  <c r="L39" i="7"/>
  <c r="H40" i="7"/>
  <c r="N40" i="7"/>
  <c r="I41" i="7"/>
  <c r="O41" i="7"/>
  <c r="L43" i="7"/>
  <c r="J47" i="7"/>
  <c r="H39" i="7"/>
  <c r="I40" i="7"/>
  <c r="H43" i="7"/>
  <c r="N46" i="7"/>
  <c r="L40" i="6"/>
  <c r="L39" i="6"/>
  <c r="H40" i="6"/>
  <c r="N40" i="6"/>
  <c r="L43" i="6"/>
  <c r="H39" i="6"/>
  <c r="N39" i="6"/>
  <c r="I40" i="6"/>
  <c r="O40" i="6"/>
  <c r="L42" i="6"/>
  <c r="H43" i="6"/>
  <c r="N43" i="6"/>
  <c r="I39" i="6"/>
  <c r="H42" i="6"/>
  <c r="I43" i="6"/>
  <c r="L40" i="5"/>
  <c r="H46" i="5"/>
  <c r="G47" i="5"/>
  <c r="L39" i="5"/>
  <c r="H40" i="5"/>
  <c r="N40" i="5"/>
  <c r="L43" i="5"/>
  <c r="I46" i="5"/>
  <c r="J47" i="5"/>
  <c r="H39" i="5"/>
  <c r="N39" i="5"/>
  <c r="I40" i="5"/>
  <c r="O40" i="5"/>
  <c r="L42" i="5"/>
  <c r="H43" i="5"/>
  <c r="N43" i="5"/>
  <c r="J46" i="5"/>
  <c r="N46" i="5"/>
  <c r="M47" i="5"/>
  <c r="I39" i="5"/>
  <c r="H42" i="5"/>
  <c r="I43" i="5"/>
  <c r="L40" i="4"/>
  <c r="L39" i="4"/>
  <c r="H40" i="4"/>
  <c r="N40" i="4"/>
  <c r="L43" i="4"/>
  <c r="J47" i="4"/>
  <c r="H39" i="4"/>
  <c r="N39" i="4"/>
  <c r="I40" i="4"/>
  <c r="O40" i="4"/>
  <c r="L42" i="4"/>
  <c r="H43" i="4"/>
  <c r="N43" i="4"/>
  <c r="J46" i="4"/>
  <c r="N46" i="4"/>
  <c r="M47" i="4"/>
  <c r="I39" i="4"/>
  <c r="H42" i="4"/>
  <c r="I43" i="4"/>
  <c r="C40" i="10"/>
  <c r="B46" i="14"/>
  <c r="B47" i="14" s="1"/>
  <c r="B48" i="14" s="1"/>
  <c r="B39" i="14"/>
  <c r="B40" i="14" s="1"/>
  <c r="B41" i="14" s="1"/>
  <c r="B42" i="14" s="1"/>
  <c r="B43" i="14" s="1"/>
  <c r="B31" i="14"/>
  <c r="B32" i="14" s="1"/>
  <c r="B33" i="14" s="1"/>
  <c r="B34" i="14" s="1"/>
  <c r="B35" i="14" s="1"/>
  <c r="B36" i="14" s="1"/>
  <c r="B37" i="14" s="1"/>
  <c r="H17" i="3"/>
  <c r="F48" i="8" l="1"/>
  <c r="G12" i="17" s="1"/>
  <c r="F48" i="7"/>
  <c r="F12" i="17" s="1"/>
  <c r="F48" i="5"/>
  <c r="D12" i="17" s="1"/>
  <c r="C43" i="16" l="1"/>
  <c r="J43" i="16" s="1"/>
  <c r="C42" i="16"/>
  <c r="N42" i="16" s="1"/>
  <c r="C41" i="16"/>
  <c r="M41" i="16" s="1"/>
  <c r="C40" i="16"/>
  <c r="K40" i="16" s="1"/>
  <c r="C39" i="16"/>
  <c r="J39" i="16" s="1"/>
  <c r="N37" i="16"/>
  <c r="M37" i="16"/>
  <c r="K37" i="16"/>
  <c r="J37" i="16"/>
  <c r="H37" i="16"/>
  <c r="G37" i="16"/>
  <c r="N36" i="16"/>
  <c r="M36" i="16"/>
  <c r="K36" i="16"/>
  <c r="J36" i="16"/>
  <c r="H36" i="16"/>
  <c r="G36" i="16"/>
  <c r="N35" i="16"/>
  <c r="M35" i="16"/>
  <c r="K35" i="16"/>
  <c r="J35" i="16"/>
  <c r="H35" i="16"/>
  <c r="G35" i="16"/>
  <c r="N34" i="16"/>
  <c r="M34" i="16"/>
  <c r="K34" i="16"/>
  <c r="J34" i="16"/>
  <c r="H34" i="16"/>
  <c r="G34" i="16"/>
  <c r="N33" i="16"/>
  <c r="M33" i="16"/>
  <c r="K33" i="16"/>
  <c r="J33" i="16"/>
  <c r="H33" i="16"/>
  <c r="G33" i="16"/>
  <c r="N32" i="16"/>
  <c r="M32" i="16"/>
  <c r="K32" i="16"/>
  <c r="J32" i="16"/>
  <c r="H32" i="16"/>
  <c r="G32" i="16"/>
  <c r="N31" i="16"/>
  <c r="M31" i="16"/>
  <c r="K31" i="16"/>
  <c r="J31" i="16"/>
  <c r="H31" i="16"/>
  <c r="G31" i="16"/>
  <c r="A31" i="16"/>
  <c r="N29" i="16"/>
  <c r="M29" i="16"/>
  <c r="K29" i="16"/>
  <c r="J29" i="16"/>
  <c r="H29" i="16"/>
  <c r="G29" i="16"/>
  <c r="N28" i="16"/>
  <c r="M28" i="16"/>
  <c r="K28" i="16"/>
  <c r="J28" i="16"/>
  <c r="H28" i="16"/>
  <c r="G28" i="16"/>
  <c r="N27" i="16"/>
  <c r="M27" i="16"/>
  <c r="K27" i="16"/>
  <c r="J27" i="16"/>
  <c r="H27" i="16"/>
  <c r="G27" i="16"/>
  <c r="N26" i="16"/>
  <c r="M26" i="16"/>
  <c r="K26" i="16"/>
  <c r="J26" i="16"/>
  <c r="H26" i="16"/>
  <c r="G26" i="16"/>
  <c r="N25" i="16"/>
  <c r="M25" i="16"/>
  <c r="K25" i="16"/>
  <c r="J25" i="16"/>
  <c r="H25" i="16"/>
  <c r="G25" i="16"/>
  <c r="N24" i="16"/>
  <c r="M24" i="16"/>
  <c r="K24" i="16"/>
  <c r="J24" i="16"/>
  <c r="H24" i="16"/>
  <c r="G24" i="16"/>
  <c r="N23" i="16"/>
  <c r="M23" i="16"/>
  <c r="K23" i="16"/>
  <c r="J23" i="16"/>
  <c r="H23" i="16"/>
  <c r="G23" i="16"/>
  <c r="N22" i="16"/>
  <c r="M22" i="16"/>
  <c r="K22" i="16"/>
  <c r="J22" i="16"/>
  <c r="H22" i="16"/>
  <c r="G22" i="16"/>
  <c r="N21" i="16"/>
  <c r="M21" i="16"/>
  <c r="K21" i="16"/>
  <c r="J21" i="16"/>
  <c r="H21" i="16"/>
  <c r="G21" i="16"/>
  <c r="N20" i="16"/>
  <c r="M20" i="16"/>
  <c r="K20" i="16"/>
  <c r="J20" i="16"/>
  <c r="H20" i="16"/>
  <c r="G20" i="16"/>
  <c r="N18" i="16"/>
  <c r="M18" i="16"/>
  <c r="K18" i="16"/>
  <c r="J18" i="16"/>
  <c r="H18" i="16"/>
  <c r="G18" i="16"/>
  <c r="N17" i="16"/>
  <c r="M17" i="16"/>
  <c r="K17" i="16"/>
  <c r="J17" i="16"/>
  <c r="H17" i="16"/>
  <c r="G17" i="16"/>
  <c r="N16" i="16"/>
  <c r="M16" i="16"/>
  <c r="K16" i="16"/>
  <c r="J16" i="16"/>
  <c r="H16" i="16"/>
  <c r="G16" i="16"/>
  <c r="N15" i="16"/>
  <c r="M15" i="16"/>
  <c r="K15" i="16"/>
  <c r="J15" i="16"/>
  <c r="H15" i="16"/>
  <c r="G15" i="16"/>
  <c r="N14" i="16"/>
  <c r="M14" i="16"/>
  <c r="K14" i="16"/>
  <c r="J14" i="16"/>
  <c r="H14" i="16"/>
  <c r="G14" i="16"/>
  <c r="N13" i="16"/>
  <c r="M13" i="16"/>
  <c r="K13" i="16"/>
  <c r="J13" i="16"/>
  <c r="H13" i="16"/>
  <c r="G13" i="16"/>
  <c r="N12" i="16"/>
  <c r="M12" i="16"/>
  <c r="K12" i="16"/>
  <c r="J12" i="16"/>
  <c r="H12" i="16"/>
  <c r="G12" i="16"/>
  <c r="G42" i="16" l="1"/>
  <c r="M42" i="16"/>
  <c r="J42" i="16"/>
  <c r="H41" i="16"/>
  <c r="N41" i="16"/>
  <c r="M40" i="16"/>
  <c r="G40" i="16"/>
  <c r="N40" i="16"/>
  <c r="H40" i="16"/>
  <c r="J40" i="16"/>
  <c r="K39" i="16"/>
  <c r="K43" i="16"/>
  <c r="G39" i="16"/>
  <c r="M39" i="16"/>
  <c r="J41" i="16"/>
  <c r="K42" i="16"/>
  <c r="G43" i="16"/>
  <c r="M43" i="16"/>
  <c r="H39" i="16"/>
  <c r="N39" i="16"/>
  <c r="K41" i="16"/>
  <c r="H43" i="16"/>
  <c r="N43" i="16"/>
  <c r="G41" i="16"/>
  <c r="H42" i="16"/>
  <c r="C4" i="12"/>
  <c r="B31" i="3" l="1"/>
  <c r="B32" i="3" s="1"/>
  <c r="B33" i="3" s="1"/>
  <c r="B34" i="3" s="1"/>
  <c r="B35" i="3" s="1"/>
  <c r="B36" i="3" s="1"/>
  <c r="B37" i="3" s="1"/>
  <c r="D42" i="3"/>
  <c r="H42" i="3" s="1"/>
  <c r="D43" i="3"/>
  <c r="O43" i="3" s="1"/>
  <c r="D40" i="3"/>
  <c r="H40" i="3" s="1"/>
  <c r="D41" i="3"/>
  <c r="N41" i="3" s="1"/>
  <c r="D39" i="3"/>
  <c r="N39" i="3" s="1"/>
  <c r="O42" i="3" l="1"/>
  <c r="O41" i="3"/>
  <c r="O39" i="3"/>
  <c r="H39" i="3"/>
  <c r="L39" i="3"/>
  <c r="K39" i="3"/>
  <c r="N40" i="3"/>
  <c r="K40" i="3"/>
  <c r="I40" i="3"/>
  <c r="L41" i="3"/>
  <c r="I39" i="3"/>
  <c r="I41" i="3"/>
  <c r="O40" i="3"/>
  <c r="H41" i="3"/>
  <c r="K41" i="3"/>
  <c r="L40" i="3"/>
  <c r="H43" i="3"/>
  <c r="N43" i="3"/>
  <c r="K43" i="3"/>
  <c r="L43" i="3"/>
  <c r="I43" i="3"/>
  <c r="K42" i="3"/>
  <c r="I42" i="3"/>
  <c r="L42" i="3"/>
  <c r="N42" i="3"/>
  <c r="O37" i="3"/>
  <c r="N37" i="3"/>
  <c r="L37" i="3"/>
  <c r="K37" i="3"/>
  <c r="I37" i="3"/>
  <c r="H37" i="3"/>
  <c r="O36" i="3"/>
  <c r="N36" i="3"/>
  <c r="L36" i="3"/>
  <c r="K36" i="3"/>
  <c r="I36" i="3"/>
  <c r="H36" i="3"/>
  <c r="O35" i="3"/>
  <c r="N35" i="3"/>
  <c r="L35" i="3"/>
  <c r="K35" i="3"/>
  <c r="I35" i="3"/>
  <c r="H35" i="3"/>
  <c r="O34" i="3"/>
  <c r="N34" i="3"/>
  <c r="L34" i="3"/>
  <c r="K34" i="3"/>
  <c r="I34" i="3"/>
  <c r="H34" i="3"/>
  <c r="O33" i="3"/>
  <c r="N33" i="3"/>
  <c r="L33" i="3"/>
  <c r="K33" i="3"/>
  <c r="I33" i="3"/>
  <c r="H33" i="3"/>
  <c r="O32" i="3"/>
  <c r="N32" i="3"/>
  <c r="L32" i="3"/>
  <c r="K32" i="3"/>
  <c r="I32" i="3"/>
  <c r="H32" i="3"/>
  <c r="O31" i="3"/>
  <c r="N31" i="3"/>
  <c r="L31" i="3"/>
  <c r="K31" i="3"/>
  <c r="I31" i="3"/>
  <c r="H31" i="3"/>
  <c r="O29" i="3"/>
  <c r="N29" i="3"/>
  <c r="L29" i="3"/>
  <c r="K29" i="3"/>
  <c r="I29" i="3"/>
  <c r="H29" i="3"/>
  <c r="O28" i="3"/>
  <c r="N28" i="3"/>
  <c r="L28" i="3"/>
  <c r="K28" i="3"/>
  <c r="I28" i="3"/>
  <c r="H28" i="3"/>
  <c r="O27" i="3"/>
  <c r="N27" i="3"/>
  <c r="L27" i="3"/>
  <c r="K27" i="3"/>
  <c r="I27" i="3"/>
  <c r="H27" i="3"/>
  <c r="O26" i="3"/>
  <c r="N26" i="3"/>
  <c r="L26" i="3"/>
  <c r="K26" i="3"/>
  <c r="I26" i="3"/>
  <c r="H26" i="3"/>
  <c r="O25" i="3"/>
  <c r="N25" i="3"/>
  <c r="L25" i="3"/>
  <c r="K25" i="3"/>
  <c r="I25" i="3"/>
  <c r="H25" i="3"/>
  <c r="O24" i="3"/>
  <c r="N24" i="3"/>
  <c r="L24" i="3"/>
  <c r="K24" i="3"/>
  <c r="I24" i="3"/>
  <c r="H24" i="3"/>
  <c r="O23" i="3"/>
  <c r="N23" i="3"/>
  <c r="L23" i="3"/>
  <c r="K23" i="3"/>
  <c r="I23" i="3"/>
  <c r="H23" i="3"/>
  <c r="O22" i="3"/>
  <c r="N22" i="3"/>
  <c r="L22" i="3"/>
  <c r="K22" i="3"/>
  <c r="I22" i="3"/>
  <c r="H22" i="3"/>
  <c r="O21" i="3"/>
  <c r="N21" i="3"/>
  <c r="L21" i="3"/>
  <c r="K21" i="3"/>
  <c r="I21" i="3"/>
  <c r="H21" i="3"/>
  <c r="O19" i="3"/>
  <c r="N19" i="3"/>
  <c r="L19" i="3"/>
  <c r="K19" i="3"/>
  <c r="I19" i="3"/>
  <c r="H19" i="3"/>
  <c r="O18" i="3"/>
  <c r="N18" i="3"/>
  <c r="L18" i="3"/>
  <c r="K18" i="3"/>
  <c r="I18" i="3"/>
  <c r="H18" i="3"/>
  <c r="O17" i="3"/>
  <c r="N17" i="3"/>
  <c r="L17" i="3"/>
  <c r="K17" i="3"/>
  <c r="I17" i="3"/>
  <c r="O16" i="3"/>
  <c r="N16" i="3"/>
  <c r="L16" i="3"/>
  <c r="K16" i="3"/>
  <c r="I16" i="3"/>
  <c r="H16" i="3"/>
  <c r="B30" i="10"/>
  <c r="B29" i="10"/>
  <c r="B28" i="10"/>
  <c r="B27" i="10"/>
  <c r="B21" i="10"/>
  <c r="B24" i="10"/>
  <c r="B23" i="10"/>
  <c r="B22" i="10"/>
  <c r="C34" i="10" l="1"/>
  <c r="C35" i="10"/>
  <c r="D35" i="10" s="1"/>
  <c r="E35" i="10" s="1"/>
  <c r="K20" i="9" s="1"/>
  <c r="K46" i="9" s="1"/>
  <c r="C42" i="10"/>
  <c r="C22" i="10"/>
  <c r="C29" i="10"/>
  <c r="D29" i="10" s="1"/>
  <c r="F29" i="10" s="1"/>
  <c r="L20" i="8" s="1"/>
  <c r="C41" i="10"/>
  <c r="D41" i="10" s="1"/>
  <c r="C36" i="10"/>
  <c r="C30" i="10"/>
  <c r="C28" i="10"/>
  <c r="D28" i="10" s="1"/>
  <c r="C24" i="10"/>
  <c r="D24" i="10" s="1"/>
  <c r="E24" i="10" s="1"/>
  <c r="N20" i="7" s="1"/>
  <c r="C23" i="10"/>
  <c r="D3" i="11"/>
  <c r="D4" i="11"/>
  <c r="D5" i="11"/>
  <c r="D6" i="11"/>
  <c r="E29" i="10" l="1"/>
  <c r="K20" i="8" s="1"/>
  <c r="F35" i="10"/>
  <c r="L20" i="9" s="1"/>
  <c r="L46" i="9" s="1"/>
  <c r="J46" i="9" s="1"/>
  <c r="J47" i="9" s="1"/>
  <c r="F24" i="10"/>
  <c r="O20" i="7" s="1"/>
  <c r="D2" i="11"/>
  <c r="K11" i="10"/>
  <c r="D42" i="10" s="1"/>
  <c r="E42" i="10" s="1"/>
  <c r="K9" i="10"/>
  <c r="D22" i="10" s="1"/>
  <c r="N20" i="3" l="1"/>
  <c r="N46" i="3" s="1"/>
  <c r="M19" i="16"/>
  <c r="M46" i="16" s="1"/>
  <c r="F22" i="10"/>
  <c r="I20" i="7" s="1"/>
  <c r="E22" i="10"/>
  <c r="H20" i="7" s="1"/>
  <c r="D34" i="10"/>
  <c r="F42" i="10"/>
  <c r="K15" i="10"/>
  <c r="K16" i="10"/>
  <c r="D40" i="10" s="1"/>
  <c r="E40" i="10" s="1"/>
  <c r="K10" i="10"/>
  <c r="D23" i="10" s="1"/>
  <c r="K14" i="10"/>
  <c r="B18" i="10"/>
  <c r="B17" i="10"/>
  <c r="B16" i="10"/>
  <c r="B6" i="10"/>
  <c r="B5" i="10"/>
  <c r="B4" i="10"/>
  <c r="B12" i="10"/>
  <c r="C12" i="10" s="1"/>
  <c r="B11" i="10"/>
  <c r="C11" i="10" s="1"/>
  <c r="B10" i="10"/>
  <c r="C10" i="10" s="1"/>
  <c r="D10" i="10" s="1"/>
  <c r="E10" i="10" s="1"/>
  <c r="H20" i="5" s="1"/>
  <c r="O20" i="3" l="1"/>
  <c r="O46" i="3" s="1"/>
  <c r="M46" i="3" s="1"/>
  <c r="N19" i="16"/>
  <c r="N46" i="16" s="1"/>
  <c r="L46" i="16" s="1"/>
  <c r="L47" i="16" s="1"/>
  <c r="F41" i="10"/>
  <c r="E41" i="10"/>
  <c r="E34" i="10"/>
  <c r="H20" i="9" s="1"/>
  <c r="H46" i="9" s="1"/>
  <c r="F34" i="10"/>
  <c r="I20" i="9" s="1"/>
  <c r="I46" i="9" s="1"/>
  <c r="E23" i="10"/>
  <c r="K20" i="7" s="1"/>
  <c r="F23" i="10"/>
  <c r="L20" i="7" s="1"/>
  <c r="D36" i="10"/>
  <c r="D30" i="10"/>
  <c r="F28" i="10"/>
  <c r="I20" i="8" s="1"/>
  <c r="E28" i="10"/>
  <c r="H20" i="8" s="1"/>
  <c r="C16" i="10"/>
  <c r="C17" i="10"/>
  <c r="D17" i="10" s="1"/>
  <c r="E17" i="10" s="1"/>
  <c r="K20" i="6" s="1"/>
  <c r="K46" i="6" s="1"/>
  <c r="C18" i="10"/>
  <c r="D18" i="10" s="1"/>
  <c r="F18" i="10" s="1"/>
  <c r="O20" i="6" s="1"/>
  <c r="O46" i="6" s="1"/>
  <c r="C5" i="10"/>
  <c r="D5" i="10" s="1"/>
  <c r="F5" i="10" s="1"/>
  <c r="C4" i="10"/>
  <c r="D4" i="10" s="1"/>
  <c r="E4" i="10" s="1"/>
  <c r="C6" i="10"/>
  <c r="D6" i="10" s="1"/>
  <c r="F6" i="10" s="1"/>
  <c r="D11" i="10"/>
  <c r="D12" i="10"/>
  <c r="G46" i="9" l="1"/>
  <c r="G47" i="9" s="1"/>
  <c r="O20" i="4"/>
  <c r="H20" i="4"/>
  <c r="H46" i="4" s="1"/>
  <c r="L20" i="4"/>
  <c r="D16" i="10"/>
  <c r="F16" i="10" s="1"/>
  <c r="I20" i="6" s="1"/>
  <c r="I46" i="6" s="1"/>
  <c r="F4" i="10"/>
  <c r="K20" i="3"/>
  <c r="K46" i="3" s="1"/>
  <c r="J19" i="16"/>
  <c r="J46" i="16" s="1"/>
  <c r="L20" i="3"/>
  <c r="L46" i="3" s="1"/>
  <c r="K19" i="16"/>
  <c r="K46" i="16" s="1"/>
  <c r="E30" i="10"/>
  <c r="N20" i="8" s="1"/>
  <c r="F30" i="10"/>
  <c r="O20" i="8" s="1"/>
  <c r="F36" i="10"/>
  <c r="O20" i="9" s="1"/>
  <c r="O46" i="9" s="1"/>
  <c r="E36" i="10"/>
  <c r="N20" i="9" s="1"/>
  <c r="N46" i="9" s="1"/>
  <c r="F40" i="10"/>
  <c r="F17" i="10"/>
  <c r="L20" i="6" s="1"/>
  <c r="L46" i="6" s="1"/>
  <c r="J46" i="6" s="1"/>
  <c r="J47" i="6" s="1"/>
  <c r="E5" i="10"/>
  <c r="E18" i="10"/>
  <c r="N20" i="6" s="1"/>
  <c r="N46" i="6" s="1"/>
  <c r="M46" i="6" s="1"/>
  <c r="M47" i="6" s="1"/>
  <c r="E6" i="10"/>
  <c r="F10" i="10"/>
  <c r="I20" i="5" s="1"/>
  <c r="F12" i="10"/>
  <c r="O20" i="5" s="1"/>
  <c r="E12" i="10"/>
  <c r="N20" i="5" s="1"/>
  <c r="E11" i="10"/>
  <c r="K20" i="5" s="1"/>
  <c r="F11" i="10"/>
  <c r="L20" i="5" s="1"/>
  <c r="M46" i="9" l="1"/>
  <c r="M47" i="9" s="1"/>
  <c r="F48" i="9" s="1"/>
  <c r="H12" i="17" s="1"/>
  <c r="I20" i="4"/>
  <c r="I46" i="4" s="1"/>
  <c r="G46" i="4" s="1"/>
  <c r="G47" i="4" s="1"/>
  <c r="F48" i="4" s="1"/>
  <c r="C12" i="17" s="1"/>
  <c r="K20" i="4"/>
  <c r="N20" i="4"/>
  <c r="E16" i="10"/>
  <c r="H20" i="6" s="1"/>
  <c r="H46" i="6" s="1"/>
  <c r="G46" i="6" s="1"/>
  <c r="G47" i="6" s="1"/>
  <c r="F48" i="6" s="1"/>
  <c r="E12" i="17" s="1"/>
  <c r="I20" i="3"/>
  <c r="H20" i="3"/>
  <c r="H46" i="3" s="1"/>
  <c r="J46" i="3"/>
  <c r="J47" i="3" s="1"/>
  <c r="I46" i="16"/>
  <c r="I47" i="16" s="1"/>
  <c r="G19" i="16"/>
  <c r="G46" i="16" s="1"/>
  <c r="I46" i="3"/>
  <c r="H19" i="16"/>
  <c r="H46" i="16" s="1"/>
  <c r="M47" i="3"/>
  <c r="G46" i="3" l="1"/>
  <c r="G47" i="3" s="1"/>
  <c r="F48" i="3" s="1"/>
  <c r="B12" i="17" s="1"/>
  <c r="B4" i="17" s="1"/>
  <c r="F46" i="16"/>
  <c r="F47" i="16" s="1"/>
  <c r="E48" i="16" s="1"/>
  <c r="B3" i="17" l="1"/>
  <c r="B5" i="17"/>
</calcChain>
</file>

<file path=xl/sharedStrings.xml><?xml version="1.0" encoding="utf-8"?>
<sst xmlns="http://schemas.openxmlformats.org/spreadsheetml/2006/main" count="2184" uniqueCount="220">
  <si>
    <t>Category</t>
  </si>
  <si>
    <t>Difference in Area (per 10 SF)</t>
  </si>
  <si>
    <t>Extra Half Bath</t>
  </si>
  <si>
    <t>Adjustment ($ or %)</t>
  </si>
  <si>
    <t>Extra Full Bath</t>
  </si>
  <si>
    <t>Balcony, Terrace, or Patio</t>
  </si>
  <si>
    <t>A/C Central</t>
  </si>
  <si>
    <t>A/C Thru Wall/Window</t>
  </si>
  <si>
    <t>Disposal</t>
  </si>
  <si>
    <t>Carpet</t>
  </si>
  <si>
    <t>Pool</t>
  </si>
  <si>
    <t>Washer/Dryer in Unit</t>
  </si>
  <si>
    <t>Dishwasher</t>
  </si>
  <si>
    <t>Fireplace</t>
  </si>
  <si>
    <t>Laundry Room</t>
  </si>
  <si>
    <t>Central Heat</t>
  </si>
  <si>
    <t>Data</t>
  </si>
  <si>
    <t>-</t>
  </si>
  <si>
    <t>+</t>
  </si>
  <si>
    <t>Adjustments ($)</t>
  </si>
  <si>
    <t>SF Area</t>
  </si>
  <si>
    <t>Number of Bathrooms</t>
  </si>
  <si>
    <t>Unit Rent per Month</t>
  </si>
  <si>
    <t>Drapes or Blinds</t>
  </si>
  <si>
    <t>Extra Storage</t>
  </si>
  <si>
    <t>Water/Sewer in Rent</t>
  </si>
  <si>
    <t>Garbage in Rent</t>
  </si>
  <si>
    <t>Pest Control in Rent</t>
  </si>
  <si>
    <t>Indicated Rent</t>
  </si>
  <si>
    <t>Y</t>
  </si>
  <si>
    <t>N</t>
  </si>
  <si>
    <t>None</t>
  </si>
  <si>
    <t>Electric in Rent</t>
  </si>
  <si>
    <t>Gas in Rent</t>
  </si>
  <si>
    <t>Club House or Common Area</t>
  </si>
  <si>
    <t>Recreation Area or Fitness Facility</t>
  </si>
  <si>
    <t>Cable in Rent</t>
  </si>
  <si>
    <t>Internet in Rent</t>
  </si>
  <si>
    <t>A/C Type</t>
  </si>
  <si>
    <t>Total Adjustment Calculated</t>
  </si>
  <si>
    <t xml:space="preserve">Estimates of Market Rent by Comparison         </t>
  </si>
  <si>
    <t>Office of Public and Indian Housing</t>
  </si>
  <si>
    <t>U.S. Department of Housing and Urban Development</t>
  </si>
  <si>
    <r>
      <t xml:space="preserve">OMB Approval No. </t>
    </r>
    <r>
      <rPr>
        <sz val="11"/>
        <color rgb="FFFF0000"/>
        <rFont val="Calibri"/>
        <family val="2"/>
        <scheme val="minor"/>
      </rPr>
      <t>[insert]</t>
    </r>
  </si>
  <si>
    <r>
      <t xml:space="preserve">(exp. </t>
    </r>
    <r>
      <rPr>
        <sz val="11"/>
        <color rgb="FFFF0000"/>
        <rFont val="Calibri"/>
        <family val="2"/>
        <scheme val="minor"/>
      </rPr>
      <t>[insert]</t>
    </r>
    <r>
      <rPr>
        <sz val="11"/>
        <color theme="1"/>
        <rFont val="Calibri"/>
        <family val="2"/>
        <scheme val="minor"/>
      </rPr>
      <t>)</t>
    </r>
  </si>
  <si>
    <t>PHA Subject Property</t>
  </si>
  <si>
    <t>Appraiser/Staff Signature</t>
  </si>
  <si>
    <t>Executive Director Signature</t>
  </si>
  <si>
    <t>Date (mm/dd/yyyy)</t>
  </si>
  <si>
    <r>
      <t>form HUD-</t>
    </r>
    <r>
      <rPr>
        <sz val="8"/>
        <color rgb="FFFF0000"/>
        <rFont val="Calibri"/>
        <family val="2"/>
        <scheme val="minor"/>
      </rPr>
      <t>[insert]</t>
    </r>
  </si>
  <si>
    <t>D. Adjustment Calculation</t>
  </si>
  <si>
    <t>PHA write-in (if applicable)</t>
  </si>
  <si>
    <t xml:space="preserve">To be inserted once format is finalized - will include reference to individual cells (not just 'fill in blue cells') for accomodation purposes. </t>
  </si>
  <si>
    <t>Will include explanations/definitions as needed for each line (as provided on the HUD-92273)</t>
  </si>
  <si>
    <t>mm/dd/yyyy</t>
  </si>
  <si>
    <t>Date of Analysis</t>
  </si>
  <si>
    <t>Community Name</t>
  </si>
  <si>
    <t>City</t>
  </si>
  <si>
    <t>State</t>
  </si>
  <si>
    <t>County</t>
  </si>
  <si>
    <t>Year Built (or Renovated, if applicable)</t>
  </si>
  <si>
    <t>Comparable #1</t>
  </si>
  <si>
    <t>Comparable #2</t>
  </si>
  <si>
    <t>Comparable #3</t>
  </si>
  <si>
    <t>2-Bedroom Market Analysis</t>
  </si>
  <si>
    <r>
      <rPr>
        <b/>
        <sz val="8"/>
        <color theme="1"/>
        <rFont val="Calibri"/>
        <family val="2"/>
        <scheme val="minor"/>
      </rPr>
      <t xml:space="preserve">Appraiser/Staff Preparer's Certification: </t>
    </r>
    <r>
      <rPr>
        <sz val="8"/>
        <color theme="1"/>
        <rFont val="Calibri"/>
        <family val="2"/>
        <scheme val="minor"/>
      </rPr>
      <t xml:space="preserve">I certify to the following. All information reported on this form is truthfully represented. The comparables provided are the most similar units available to those of the subject property within the subject locality (e.g., those requiring the least adjustment). If reasonably accurate comparables were not available in the subject locality, comparables were utilized from similar units in a location that could reasonably be considered part of the local market (e.g., a neighboring town or county). This analysis does not include any subsidized units in the comparables (e.g., tax credit, USDA assisted housing, other public housing, etc.). </t>
    </r>
  </si>
  <si>
    <r>
      <rPr>
        <b/>
        <sz val="8"/>
        <color theme="1"/>
        <rFont val="Calibri"/>
        <family val="2"/>
        <scheme val="minor"/>
      </rPr>
      <t xml:space="preserve">Executive Director's Certification: </t>
    </r>
    <r>
      <rPr>
        <sz val="8"/>
        <color theme="1"/>
        <rFont val="Calibri"/>
        <family val="2"/>
        <scheme val="minor"/>
      </rPr>
      <t xml:space="preserve">I certify to the following. All information reported on this form is truthfully represented. The comparables provided are the most similar units available to those of the subject property within the subject locality (e.g., those requiring the least adjustment). If reasonably accurate comparables were not available in the subject locality, comparables were utilized from similar units in a location that could reasonably be considered part of the local market (e.g., a neighboring town or county). This analysis does not include any subsidized units in the comparables (e.g., tax credit, USDA assisted housing, other public housing, etc.). </t>
    </r>
  </si>
  <si>
    <t>AL</t>
  </si>
  <si>
    <t>AK</t>
  </si>
  <si>
    <t>AR</t>
  </si>
  <si>
    <t>AZ</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</si>
  <si>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</si>
  <si>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</si>
  <si>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</si>
  <si>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</si>
  <si>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</si>
  <si>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</si>
  <si>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</si>
  <si>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</si>
  <si>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</si>
  <si>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</si>
  <si>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</si>
  <si>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</si>
  <si>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</si>
  <si>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</si>
  <si>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</si>
  <si>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</si>
  <si>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</si>
  <si>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</si>
  <si>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</si>
  <si>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</si>
  <si>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</si>
  <si>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</si>
  <si>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</si>
  <si>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</si>
  <si>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</si>
  <si>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</si>
  <si>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</si>
  <si>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</si>
  <si>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</si>
  <si>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</si>
  <si>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</si>
  <si>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</si>
  <si>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PA</t>
  </si>
  <si>
    <t>PR</t>
  </si>
  <si>
    <t>RI</t>
  </si>
  <si>
    <t>SC</t>
  </si>
  <si>
    <t>SD</t>
  </si>
  <si>
    <t>TN</t>
  </si>
  <si>
    <t>TX</t>
  </si>
  <si>
    <t>UT</t>
  </si>
  <si>
    <t>VT</t>
  </si>
  <si>
    <t>VA</t>
  </si>
  <si>
    <t>WA</t>
  </si>
  <si>
    <t>WV</t>
  </si>
  <si>
    <t>WI</t>
  </si>
  <si>
    <t>WY</t>
  </si>
  <si>
    <t>VI</t>
  </si>
  <si>
    <t>GU</t>
  </si>
  <si>
    <t>AS</t>
  </si>
  <si>
    <t>A. Unit Information</t>
  </si>
  <si>
    <t>B. Services and Utilities</t>
  </si>
  <si>
    <t>C. Other Adjustments</t>
  </si>
  <si>
    <t>Parking</t>
  </si>
  <si>
    <r>
      <t xml:space="preserve">Public Reporting burden for this collection is estimated to average </t>
    </r>
    <r>
      <rPr>
        <sz val="8"/>
        <color rgb="FFFF0000"/>
        <rFont val="Calibri"/>
        <family val="2"/>
        <scheme val="minor"/>
      </rPr>
      <t>[insert]</t>
    </r>
    <r>
      <rPr>
        <sz val="8"/>
        <color theme="1"/>
        <rFont val="Calibri"/>
        <family val="2"/>
        <scheme val="minor"/>
      </rPr>
      <t xml:space="preserve"> hours per response, including the time for reviewing instructions, searching existing data sources, gathering and maintaining the data needed, and completing and reviewing the collection of information. This information is required to obtain a flat rent exception approval. HUD may not collect this information and you are not required to complete this form, unless it displays a currently valid OMB number. This information is being collected under Public Law </t>
    </r>
    <r>
      <rPr>
        <sz val="8"/>
        <color rgb="FFFF0000"/>
        <rFont val="Calibri"/>
        <family val="2"/>
        <scheme val="minor"/>
      </rPr>
      <t>[insert]</t>
    </r>
    <r>
      <rPr>
        <sz val="8"/>
        <color theme="1"/>
        <rFont val="Calibri"/>
        <family val="2"/>
        <scheme val="minor"/>
      </rPr>
      <t xml:space="preserve"> which requires the Department of Housing and Urban Development to allow exceptions to FMR-based flat rents when authorized by the Secretary. The information will be used by HUD to approve public housing flat rent exceptions. Confidentiality to respondents is ensured if it would result in competitive harm in accordance with the Freedom of Information Act (FOIA) provisions, or if it could impact the Department's mission to provide housing units under the various Sections of the Housing legislation.</t>
    </r>
  </si>
  <si>
    <t xml:space="preserve">PIC AMP No. </t>
  </si>
  <si>
    <t xml:space="preserve">Note: The adjustment columns (+ and -) will populate with the dollar amounts or calculation criteria entered in the Typical Rent Adjustments tab, corresponding with how the subject property varies from comparable properties. If the subject compares favorably, the form will populate a positive amount, and if the subject is inferior to the comparable, the form will populate a negative amount. Provide additional narrative if necessary to explain the adjustment. </t>
  </si>
  <si>
    <t>Idea is that PHA will just fill out the blue shaded cells (w/ references for color-blind/visually impaired individuals) and the rest will calculate</t>
  </si>
  <si>
    <t>80% FMR</t>
  </si>
  <si>
    <t>80% SAFMR</t>
  </si>
  <si>
    <t>Unadjusted Rent</t>
  </si>
  <si>
    <t xml:space="preserve">Statewide Minimum Rent </t>
  </si>
  <si>
    <t>Market Analysis Correlated Subject Rent</t>
  </si>
  <si>
    <t>Label</t>
  </si>
  <si>
    <t>Bathrooms</t>
  </si>
  <si>
    <t>YN</t>
  </si>
  <si>
    <t>AC</t>
  </si>
  <si>
    <t>Central</t>
  </si>
  <si>
    <t>Window</t>
  </si>
  <si>
    <t>Comparison</t>
  </si>
  <si>
    <t>HUD Unit</t>
  </si>
  <si>
    <t>Comparison Unit 1</t>
  </si>
  <si>
    <t>Comparison Unit 2</t>
  </si>
  <si>
    <t>Comparison Unit 3</t>
  </si>
  <si>
    <t>2 Bedroom</t>
  </si>
  <si>
    <t>Market Unit</t>
  </si>
  <si>
    <t>Public Housing Unit</t>
  </si>
  <si>
    <t>Adj.</t>
  </si>
  <si>
    <t>None None</t>
  </si>
  <si>
    <t>Central Central</t>
  </si>
  <si>
    <t>Window Window</t>
  </si>
  <si>
    <t xml:space="preserve">Positive </t>
  </si>
  <si>
    <t>Central None</t>
  </si>
  <si>
    <t>Central Window</t>
  </si>
  <si>
    <t>Window None</t>
  </si>
  <si>
    <t xml:space="preserve">Negative </t>
  </si>
  <si>
    <t>None Central</t>
  </si>
  <si>
    <t>None Window</t>
  </si>
  <si>
    <t>Window Central</t>
  </si>
  <si>
    <t>1 Bedroom</t>
  </si>
  <si>
    <t>3 Bedroom</t>
  </si>
  <si>
    <t>Bounce House</t>
  </si>
  <si>
    <t>Formal Dining Room</t>
  </si>
  <si>
    <t>Haunted</t>
  </si>
  <si>
    <t>1-Bedroom Market Analysis</t>
  </si>
  <si>
    <t>4 Bedroom</t>
  </si>
  <si>
    <t>5 Bedroom</t>
  </si>
  <si>
    <t>6 Bedroom</t>
  </si>
  <si>
    <t>3-Bedroom Market Analysis</t>
  </si>
  <si>
    <t>4-Bedroom Market Analysis</t>
  </si>
  <si>
    <t>5-Bedroom Market Analysis</t>
  </si>
  <si>
    <t>6-Bedroom Market Analysis</t>
  </si>
  <si>
    <t>Studio Market Analysis</t>
  </si>
  <si>
    <t>Studio</t>
  </si>
  <si>
    <t>Sink Hole in Living Room</t>
  </si>
  <si>
    <r>
      <rPr>
        <b/>
        <sz val="8"/>
        <color theme="1"/>
        <rFont val="Calibri"/>
        <family val="2"/>
        <scheme val="minor"/>
      </rPr>
      <t xml:space="preserve">Note: </t>
    </r>
    <r>
      <rPr>
        <sz val="8"/>
        <color theme="1"/>
        <rFont val="Calibri"/>
        <family val="2"/>
        <scheme val="minor"/>
      </rPr>
      <t xml:space="preserve">The adjustment columns (+ and -) will populate with the dollar amounts or calculation criteria entered in the Typical Rent Adjustments tab, corresponding with how the subject property varies from comparable properties. If the subject compares favorably, the form will populate a positive amount, and if the subject is inferior to the comparable, the form will populate a negative amount. Provide additional narrative if necessary to explain the adjustment. </t>
    </r>
  </si>
  <si>
    <t xml:space="preserve">Input </t>
  </si>
  <si>
    <t xml:space="preserve">In each applicable category, input desired adjustments amount. </t>
  </si>
  <si>
    <r>
      <rPr>
        <b/>
        <u/>
        <sz val="11"/>
        <color theme="1"/>
        <rFont val="Calibri"/>
        <family val="2"/>
        <scheme val="minor"/>
      </rPr>
      <t>Step One:</t>
    </r>
    <r>
      <rPr>
        <sz val="11"/>
        <color theme="1"/>
        <rFont val="Calibri"/>
        <family val="2"/>
        <scheme val="minor"/>
      </rPr>
      <t xml:space="preserve"> Users must assess  how much each category of real estate amenity is worth in terms of  monthly rent for their particular community.</t>
    </r>
  </si>
  <si>
    <r>
      <rPr>
        <b/>
        <u/>
        <sz val="11"/>
        <color theme="1"/>
        <rFont val="Calibri"/>
        <family val="2"/>
        <scheme val="minor"/>
      </rPr>
      <t>Step Two:</t>
    </r>
    <r>
      <rPr>
        <sz val="11"/>
        <color theme="1"/>
        <rFont val="Calibri"/>
        <family val="2"/>
        <scheme val="minor"/>
      </rPr>
      <t xml:space="preserve">  For each applicable category, input how much each amenity would adjust the monthly rent.</t>
    </r>
  </si>
  <si>
    <r>
      <rPr>
        <b/>
        <u/>
        <sz val="11"/>
        <color theme="1"/>
        <rFont val="Calibri"/>
        <family val="2"/>
        <scheme val="minor"/>
      </rPr>
      <t>Step Two Example:</t>
    </r>
    <r>
      <rPr>
        <sz val="11"/>
        <color theme="1"/>
        <rFont val="Calibri"/>
        <family val="2"/>
        <scheme val="minor"/>
      </rPr>
      <t xml:space="preserve"> How much more should one expect to pay for an apartment with an in-unit Washer/Dryer than an identical apartment without this amenity? </t>
    </r>
  </si>
  <si>
    <r>
      <rPr>
        <b/>
        <u/>
        <sz val="11"/>
        <color theme="1"/>
        <rFont val="Calibri"/>
        <family val="2"/>
        <scheme val="minor"/>
      </rPr>
      <t>Step Two Example:</t>
    </r>
    <r>
      <rPr>
        <sz val="11"/>
        <color theme="1"/>
        <rFont val="Calibri"/>
        <family val="2"/>
        <scheme val="minor"/>
      </rPr>
      <t xml:space="preserve"> All adjustments are made in terms of monthly rent. For example, monthly rent for an apartment that includes a parking space might cost $20 more per months than an identical apartment with street parking.</t>
    </r>
  </si>
  <si>
    <r>
      <rPr>
        <b/>
        <u/>
        <sz val="11"/>
        <color theme="1"/>
        <rFont val="Calibri"/>
        <family val="2"/>
        <scheme val="minor"/>
      </rPr>
      <t>Step Three:</t>
    </r>
    <r>
      <rPr>
        <sz val="11"/>
        <color theme="1"/>
        <rFont val="Calibri"/>
        <family val="2"/>
        <scheme val="minor"/>
      </rPr>
      <t xml:space="preserve"> Users cannot select adjustment levels for the categories of "Year Built" or "Difference in Area". These categories  are preset by HUD.</t>
    </r>
  </si>
  <si>
    <r>
      <rPr>
        <b/>
        <u/>
        <sz val="11"/>
        <color theme="1"/>
        <rFont val="Calibri"/>
        <family val="2"/>
        <scheme val="minor"/>
      </rPr>
      <t>Step Four:</t>
    </r>
    <r>
      <rPr>
        <sz val="11"/>
        <color theme="1"/>
        <rFont val="Calibri"/>
        <family val="2"/>
        <scheme val="minor"/>
      </rPr>
      <t xml:space="preserve"> Users cannot select adjustment amount for half bath because it is set at .5 of the extra full bath.</t>
    </r>
  </si>
  <si>
    <r>
      <rPr>
        <b/>
        <u/>
        <sz val="11"/>
        <color theme="1"/>
        <rFont val="Calibri"/>
        <family val="2"/>
        <scheme val="minor"/>
      </rPr>
      <t>Step Five:</t>
    </r>
    <r>
      <rPr>
        <sz val="11"/>
        <color theme="1"/>
        <rFont val="Calibri"/>
        <family val="2"/>
        <scheme val="minor"/>
      </rPr>
      <t xml:space="preserve"> We have created five slots available for PHs to write in their own categories.  PHAs must include a description of the category and the adjustment amount. </t>
    </r>
  </si>
  <si>
    <t xml:space="preserve">All applicable adjustments must be set before the Market Comparison Analysis can begin. These Categories and Adjustments will be used to populate rest of the Flat Rent Market Analysis Tool. </t>
  </si>
  <si>
    <t>Street Address</t>
  </si>
  <si>
    <t>City,State</t>
  </si>
  <si>
    <t/>
  </si>
  <si>
    <t>7-Bedroom Market Analysis</t>
  </si>
  <si>
    <t>Proposed Flat Rent</t>
  </si>
  <si>
    <t>D. Adjustment Calculation and Rent (Per Month)</t>
  </si>
  <si>
    <t>Actual Rent</t>
  </si>
  <si>
    <t>Total Adjustments</t>
  </si>
  <si>
    <t>Adjusted Rent</t>
  </si>
  <si>
    <t>Year Built/Renovated ($ per year)</t>
  </si>
  <si>
    <t>Adjustment in Dollars</t>
  </si>
  <si>
    <t>PIC AMP Number</t>
  </si>
  <si>
    <t>Property Name</t>
  </si>
  <si>
    <t>On Site Laundry Room</t>
  </si>
  <si>
    <t>Window Coverings (Drapes or Blinds)</t>
  </si>
  <si>
    <t>Cable TV (included in Rent)</t>
  </si>
  <si>
    <t>Internet (included in Rent)</t>
  </si>
  <si>
    <t>Year Built/Renovated</t>
  </si>
  <si>
    <t>Year Built/RenovateD</t>
  </si>
  <si>
    <t>Rent Type</t>
  </si>
  <si>
    <t>Small Area Fair Market Rent</t>
  </si>
  <si>
    <t>FMR</t>
  </si>
  <si>
    <t>Flat Rent Market Analysis Summary</t>
  </si>
  <si>
    <t>Select Other Applicable FMR</t>
  </si>
  <si>
    <t>Monthly Rent ($)</t>
  </si>
  <si>
    <t>Actual Rent for Comparable Units ($)</t>
  </si>
  <si>
    <t>Year Built/Renovated (dollar per year)</t>
  </si>
  <si>
    <t>Per Half Bath</t>
  </si>
  <si>
    <t>Per Full Bath</t>
  </si>
  <si>
    <t>Proposed Flat Rent (Monthly)</t>
  </si>
  <si>
    <t>Service Coordinator</t>
  </si>
  <si>
    <t>One BR</t>
  </si>
  <si>
    <r>
      <t xml:space="preserve">Bathroom Adjustments - </t>
    </r>
    <r>
      <rPr>
        <sz val="11"/>
        <color rgb="FFFF0000"/>
        <rFont val="Calibri"/>
        <family val="2"/>
        <scheme val="minor"/>
      </rPr>
      <t>Do not Delete</t>
    </r>
  </si>
  <si>
    <t>HUD-5880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</si>
</sst>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2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FF0000"/>
      <name val="Calibri"/>
      <family val="2"/>
      <scheme val="minor"/>
    </font>
    <font>
      <sz val="8"/>
      <color theme="1"/>
      <name val="Calibri"/>
      <family val="2"/>
      <scheme val="minor"/>
    </font>
    <font>
      <sz val="8"/>
      <color rgb="FFFF0000"/>
      <name val="Calibri"/>
      <family val="2"/>
      <scheme val="minor"/>
    </font>
    <font>
      <i/>
      <sz val="11"/>
      <color theme="2" tint="-0.499984740745262"/>
      <name val="Calibri"/>
      <family val="2"/>
      <scheme val="minor"/>
    </font>
    <font>
      <b/>
      <sz val="8"/>
      <color theme="1"/>
      <name val="Calibri"/>
      <family val="2"/>
      <scheme val="minor"/>
    </font>
    <font>
      <b/>
      <sz val="12"/>
      <color theme="1"/>
      <name val="Calibri"/>
      <family val="2"/>
      <scheme val="minor"/>
    </font>
    <font>
      <sz val="11"/>
      <color theme="1"/>
      <name val="Calibri"/>
      <family val="2"/>
      <scheme val="minor"/>
    </font>
    <font>
      <b/>
      <sz val="11"/>
      <color rgb="FFFF0000"/>
      <name val="Calibri"/>
      <family val="2"/>
      <scheme val="minor"/>
    </font>
    <font>
      <sz val="11"/>
      <name val="Calibri"/>
      <family val="2"/>
      <scheme val="minor"/>
    </font>
    <font>
      <i/>
      <sz val="11"/>
      <name val="Calibri"/>
      <family val="2"/>
      <scheme val="minor"/>
    </font>
    <font>
      <b/>
      <u/>
      <sz val="11"/>
      <color theme="1"/>
      <name val="Calibri"/>
      <family val="2"/>
      <scheme val="minor"/>
    </font>
    <font>
      <b/>
      <sz val="14"/>
      <color theme="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color rgb="FF000000"/>
      <name val="Calibri"/>
      <family val="2"/>
    </font>
    <font>
      <i/>
      <sz val="11"/>
      <color rgb="FF7F7F7F"/>
      <name val="Calibri"/>
      <family val="2"/>
      <scheme val="minor"/>
    </font>
    <font>
      <sz val="10"/>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BDD7EE"/>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s>
  <cellStyleXfs count="3">
    <xf numFmtId="0" fontId="0" fillId="0" borderId="0"/>
    <xf numFmtId="9" fontId="10" fillId="0" borderId="0" applyFont="0" applyFill="0" applyBorder="0" applyAlignment="0" applyProtection="0"/>
    <xf numFmtId="0" fontId="20" fillId="0" borderId="0" applyNumberFormat="0" applyFill="0" applyBorder="0" applyAlignment="0" applyProtection="0"/>
  </cellStyleXfs>
  <cellXfs count="231">
    <xf numFmtId="0" fontId="0" fillId="0" borderId="0" xfId="0"/>
    <xf numFmtId="0" fontId="0" fillId="0" borderId="0" xfId="0" applyAlignment="1">
      <alignment horizontal="center"/>
    </xf>
    <xf numFmtId="0" fontId="0" fillId="0" borderId="1" xfId="0" applyBorder="1"/>
    <xf numFmtId="0" fontId="2" fillId="0" borderId="0" xfId="0" applyFont="1"/>
    <xf numFmtId="0" fontId="2" fillId="0" borderId="1" xfId="0" applyFont="1" applyBorder="1"/>
    <xf numFmtId="0" fontId="2" fillId="0" borderId="1" xfId="0" applyFont="1" applyBorder="1" applyAlignment="1">
      <alignment horizontal="center"/>
    </xf>
    <xf numFmtId="0" fontId="0" fillId="0" borderId="1" xfId="0" applyBorder="1" applyAlignment="1">
      <alignment horizontal="left"/>
    </xf>
    <xf numFmtId="0" fontId="0" fillId="2" borderId="9" xfId="0" applyFill="1" applyBorder="1" applyAlignment="1">
      <alignment horizontal="center"/>
    </xf>
    <xf numFmtId="0" fontId="3" fillId="0" borderId="0" xfId="0" applyFont="1"/>
    <xf numFmtId="0" fontId="0" fillId="2" borderId="7" xfId="0" applyFill="1" applyBorder="1" applyAlignment="1">
      <alignment horizontal="center"/>
    </xf>
    <xf numFmtId="0" fontId="1" fillId="0" borderId="0" xfId="0" applyFont="1"/>
    <xf numFmtId="1" fontId="0" fillId="0" borderId="1" xfId="0" applyNumberFormat="1" applyBorder="1"/>
    <xf numFmtId="0" fontId="0" fillId="0" borderId="1" xfId="0" applyBorder="1" applyAlignment="1">
      <alignment horizontal="center"/>
    </xf>
    <xf numFmtId="0" fontId="0" fillId="2" borderId="1" xfId="0" applyFill="1" applyBorder="1" applyAlignment="1">
      <alignment horizontal="center"/>
    </xf>
    <xf numFmtId="0" fontId="0" fillId="4" borderId="0" xfId="0" applyFill="1"/>
    <xf numFmtId="0" fontId="0" fillId="4" borderId="0" xfId="0" applyFill="1" applyAlignment="1">
      <alignment horizontal="center"/>
    </xf>
    <xf numFmtId="0" fontId="0" fillId="4" borderId="1" xfId="0" applyFill="1" applyBorder="1" applyAlignment="1">
      <alignment horizontal="center"/>
    </xf>
    <xf numFmtId="0" fontId="0" fillId="4" borderId="7" xfId="0" applyFill="1" applyBorder="1" applyAlignment="1">
      <alignment horizontal="center"/>
    </xf>
    <xf numFmtId="0" fontId="0" fillId="0" borderId="0" xfId="0" applyAlignment="1">
      <alignment horizontal="left"/>
    </xf>
    <xf numFmtId="0" fontId="5" fillId="4" borderId="0" xfId="0" applyFont="1" applyFill="1"/>
    <xf numFmtId="0" fontId="5" fillId="4" borderId="0" xfId="0" applyFont="1" applyFill="1" applyAlignment="1">
      <alignment horizontal="right"/>
    </xf>
    <xf numFmtId="0" fontId="0" fillId="0" borderId="0" xfId="0" applyAlignment="1">
      <alignment vertical="top"/>
    </xf>
    <xf numFmtId="10" fontId="0" fillId="0" borderId="1" xfId="1" applyNumberFormat="1" applyFont="1" applyBorder="1" applyAlignment="1">
      <alignment horizontal="center"/>
    </xf>
    <xf numFmtId="0" fontId="2" fillId="0" borderId="27" xfId="0" applyFont="1" applyBorder="1"/>
    <xf numFmtId="0" fontId="2" fillId="0" borderId="30" xfId="0" applyFont="1" applyBorder="1"/>
    <xf numFmtId="0" fontId="0" fillId="0" borderId="30" xfId="0" applyBorder="1"/>
    <xf numFmtId="0" fontId="0" fillId="0" borderId="32" xfId="0" applyBorder="1"/>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164" fontId="0" fillId="0" borderId="31" xfId="0" applyNumberFormat="1" applyBorder="1"/>
    <xf numFmtId="164" fontId="0" fillId="0" borderId="34" xfId="0" applyNumberFormat="1" applyBorder="1"/>
    <xf numFmtId="0" fontId="0" fillId="0" borderId="33" xfId="0" applyBorder="1" applyAlignment="1">
      <alignment horizontal="center"/>
    </xf>
    <xf numFmtId="0" fontId="11" fillId="0" borderId="28" xfId="0" applyFont="1" applyBorder="1" applyAlignment="1">
      <alignment horizontal="center"/>
    </xf>
    <xf numFmtId="164" fontId="2" fillId="0" borderId="29" xfId="0" applyNumberFormat="1" applyFont="1" applyBorder="1"/>
    <xf numFmtId="0" fontId="0" fillId="0" borderId="31" xfId="0" applyBorder="1"/>
    <xf numFmtId="0" fontId="0" fillId="0" borderId="33" xfId="0" applyBorder="1"/>
    <xf numFmtId="0" fontId="0" fillId="0" borderId="34" xfId="0" applyBorder="1"/>
    <xf numFmtId="0" fontId="2" fillId="6" borderId="26" xfId="0" applyFont="1" applyFill="1" applyBorder="1"/>
    <xf numFmtId="0" fontId="2" fillId="0" borderId="35" xfId="0" applyFont="1" applyBorder="1"/>
    <xf numFmtId="0" fontId="2" fillId="0" borderId="36" xfId="0" applyFont="1" applyBorder="1"/>
    <xf numFmtId="0" fontId="2" fillId="0" borderId="36" xfId="0" quotePrefix="1" applyFont="1" applyBorder="1" applyAlignment="1">
      <alignment horizontal="center" vertical="center"/>
    </xf>
    <xf numFmtId="0" fontId="2" fillId="0" borderId="37" xfId="0" applyFont="1" applyBorder="1" applyAlignment="1">
      <alignment horizontal="center"/>
    </xf>
    <xf numFmtId="0" fontId="2" fillId="0" borderId="26" xfId="0" applyFont="1" applyBorder="1"/>
    <xf numFmtId="0" fontId="0" fillId="0" borderId="38" xfId="0" applyBorder="1"/>
    <xf numFmtId="0" fontId="0" fillId="0" borderId="39" xfId="0" applyBorder="1"/>
    <xf numFmtId="0" fontId="12" fillId="0" borderId="0" xfId="0" applyFont="1" applyAlignment="1">
      <alignment horizont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0" fillId="0" borderId="32" xfId="0" applyBorder="1" applyAlignment="1">
      <alignment horizontal="center"/>
    </xf>
    <xf numFmtId="0" fontId="0" fillId="0" borderId="44" xfId="0" applyBorder="1" applyAlignment="1">
      <alignment horizontal="center"/>
    </xf>
    <xf numFmtId="0" fontId="0" fillId="0" borderId="34" xfId="0" applyBorder="1" applyAlignment="1">
      <alignment horizontal="center"/>
    </xf>
    <xf numFmtId="0" fontId="2" fillId="0" borderId="40" xfId="0" applyFont="1" applyBorder="1" applyAlignment="1">
      <alignment horizontal="center"/>
    </xf>
    <xf numFmtId="0" fontId="2" fillId="0" borderId="40" xfId="0" applyFont="1" applyBorder="1" applyAlignment="1">
      <alignment horizontal="left"/>
    </xf>
    <xf numFmtId="3" fontId="2" fillId="6" borderId="7" xfId="0" applyNumberFormat="1" applyFont="1" applyFill="1" applyBorder="1" applyAlignment="1">
      <alignment horizontal="center"/>
    </xf>
    <xf numFmtId="0" fontId="0" fillId="2" borderId="1" xfId="0" applyFill="1" applyBorder="1" applyAlignment="1">
      <alignment horizontal="left"/>
    </xf>
    <xf numFmtId="0" fontId="7" fillId="2" borderId="1" xfId="0" applyFont="1" applyFill="1" applyBorder="1" applyAlignment="1">
      <alignment horizontal="center"/>
    </xf>
    <xf numFmtId="0" fontId="7" fillId="2" borderId="4" xfId="0" applyFont="1" applyFill="1" applyBorder="1" applyAlignment="1">
      <alignment horizontal="center"/>
    </xf>
    <xf numFmtId="0" fontId="0" fillId="4" borderId="21" xfId="0" applyFill="1" applyBorder="1" applyAlignment="1">
      <alignment horizontal="center" vertical="center"/>
    </xf>
    <xf numFmtId="0" fontId="0" fillId="4" borderId="53" xfId="0" applyFill="1" applyBorder="1" applyAlignment="1">
      <alignment horizontal="center"/>
    </xf>
    <xf numFmtId="0" fontId="0" fillId="0" borderId="53" xfId="0" applyBorder="1"/>
    <xf numFmtId="3" fontId="0" fillId="3" borderId="7" xfId="0" applyNumberFormat="1" applyFill="1" applyBorder="1" applyAlignment="1">
      <alignment horizontal="center"/>
    </xf>
    <xf numFmtId="3" fontId="0" fillId="2" borderId="9" xfId="0" applyNumberFormat="1" applyFill="1" applyBorder="1" applyAlignment="1">
      <alignment horizontal="center"/>
    </xf>
    <xf numFmtId="3" fontId="0" fillId="0" borderId="1" xfId="0" applyNumberFormat="1" applyBorder="1"/>
    <xf numFmtId="3" fontId="0" fillId="0" borderId="7" xfId="0" applyNumberFormat="1" applyBorder="1"/>
    <xf numFmtId="3" fontId="0" fillId="0" borderId="53" xfId="0" applyNumberFormat="1" applyBorder="1"/>
    <xf numFmtId="3" fontId="0" fillId="4" borderId="9" xfId="0" applyNumberFormat="1" applyFill="1" applyBorder="1" applyAlignment="1">
      <alignment horizontal="center"/>
    </xf>
    <xf numFmtId="3" fontId="0" fillId="4" borderId="1" xfId="0" applyNumberFormat="1" applyFill="1" applyBorder="1"/>
    <xf numFmtId="3" fontId="0" fillId="4" borderId="7" xfId="0" applyNumberFormat="1" applyFill="1" applyBorder="1"/>
    <xf numFmtId="3" fontId="0" fillId="4" borderId="53" xfId="0" applyNumberFormat="1" applyFill="1" applyBorder="1"/>
    <xf numFmtId="3" fontId="0" fillId="3" borderId="1" xfId="0" applyNumberFormat="1" applyFill="1" applyBorder="1"/>
    <xf numFmtId="3" fontId="0" fillId="3" borderId="7" xfId="0" applyNumberFormat="1" applyFill="1" applyBorder="1"/>
    <xf numFmtId="3" fontId="0" fillId="3" borderId="53" xfId="0" applyNumberFormat="1" applyFill="1" applyBorder="1"/>
    <xf numFmtId="3" fontId="0" fillId="3" borderId="19" xfId="0" applyNumberFormat="1" applyFill="1" applyBorder="1" applyAlignment="1">
      <alignment horizontal="center"/>
    </xf>
    <xf numFmtId="3" fontId="0" fillId="3" borderId="21" xfId="0" applyNumberFormat="1" applyFill="1" applyBorder="1"/>
    <xf numFmtId="3" fontId="0" fillId="3" borderId="25" xfId="0" applyNumberFormat="1" applyFill="1" applyBorder="1"/>
    <xf numFmtId="3" fontId="0" fillId="3" borderId="55" xfId="0" applyNumberFormat="1" applyFill="1" applyBorder="1"/>
    <xf numFmtId="3" fontId="2" fillId="4" borderId="7" xfId="0" applyNumberFormat="1" applyFont="1" applyFill="1" applyBorder="1" applyAlignment="1">
      <alignment horizontal="center"/>
    </xf>
    <xf numFmtId="3" fontId="2" fillId="4" borderId="56" xfId="0" applyNumberFormat="1" applyFont="1" applyFill="1" applyBorder="1" applyAlignment="1">
      <alignment horizontal="center"/>
    </xf>
    <xf numFmtId="3" fontId="0" fillId="3" borderId="57" xfId="0" applyNumberFormat="1" applyFill="1" applyBorder="1" applyAlignment="1">
      <alignment horizontal="center"/>
    </xf>
    <xf numFmtId="3" fontId="0" fillId="3" borderId="22" xfId="0" applyNumberFormat="1" applyFill="1" applyBorder="1"/>
    <xf numFmtId="3" fontId="0" fillId="3" borderId="56" xfId="0" applyNumberFormat="1" applyFill="1" applyBorder="1"/>
    <xf numFmtId="3" fontId="0" fillId="3" borderId="58" xfId="0" applyNumberFormat="1" applyFill="1" applyBorder="1"/>
    <xf numFmtId="3" fontId="0" fillId="2" borderId="7" xfId="0" applyNumberFormat="1" applyFill="1" applyBorder="1" applyAlignment="1">
      <alignment horizontal="center"/>
    </xf>
    <xf numFmtId="0" fontId="0" fillId="4" borderId="0" xfId="0" applyFill="1" applyAlignment="1">
      <alignment horizontal="left"/>
    </xf>
    <xf numFmtId="0" fontId="0" fillId="0" borderId="0" xfId="0" applyAlignment="1">
      <alignment vertical="center"/>
    </xf>
    <xf numFmtId="0" fontId="2" fillId="0" borderId="0" xfId="0" applyFont="1" applyAlignment="1">
      <alignment vertical="center" wrapText="1"/>
    </xf>
    <xf numFmtId="0" fontId="0" fillId="0" borderId="0" xfId="0" applyAlignment="1">
      <alignmen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 fillId="0" borderId="62" xfId="0" applyFont="1" applyBorder="1" applyAlignment="1">
      <alignment horizontal="center" vertical="center" wrapText="1"/>
    </xf>
    <xf numFmtId="0" fontId="0" fillId="0" borderId="63" xfId="0" applyBorder="1" applyAlignment="1">
      <alignment horizontal="left" vertical="center" wrapText="1"/>
    </xf>
    <xf numFmtId="0" fontId="0" fillId="0" borderId="60" xfId="0" applyBorder="1" applyAlignment="1">
      <alignment horizontal="left" vertical="center" wrapText="1" indent="2"/>
    </xf>
    <xf numFmtId="0" fontId="0" fillId="2" borderId="1" xfId="0" applyFill="1" applyBorder="1" applyAlignment="1" applyProtection="1">
      <alignment horizontal="left"/>
      <protection locked="0"/>
    </xf>
    <xf numFmtId="0" fontId="7" fillId="2" borderId="1"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3" fontId="0" fillId="2" borderId="7" xfId="0" applyNumberFormat="1" applyFill="1" applyBorder="1" applyAlignment="1" applyProtection="1">
      <alignment horizontal="center"/>
      <protection locked="0"/>
    </xf>
    <xf numFmtId="3" fontId="0" fillId="2" borderId="9" xfId="0" applyNumberFormat="1" applyFill="1" applyBorder="1" applyAlignment="1" applyProtection="1">
      <alignment horizontal="center"/>
      <protection locked="0"/>
    </xf>
    <xf numFmtId="165" fontId="0" fillId="2" borderId="1" xfId="0" applyNumberFormat="1" applyFill="1" applyBorder="1" applyAlignment="1">
      <alignment horizontal="right"/>
    </xf>
    <xf numFmtId="164" fontId="0" fillId="2" borderId="1" xfId="0" applyNumberFormat="1" applyFill="1" applyBorder="1" applyAlignment="1">
      <alignment horizontal="right"/>
    </xf>
    <xf numFmtId="164" fontId="0" fillId="0" borderId="0" xfId="0" applyNumberFormat="1"/>
    <xf numFmtId="1" fontId="0" fillId="0" borderId="53" xfId="0" applyNumberFormat="1" applyBorder="1"/>
    <xf numFmtId="0" fontId="0" fillId="0" borderId="40" xfId="0" applyBorder="1" applyAlignment="1">
      <alignment horizontal="left"/>
    </xf>
    <xf numFmtId="3" fontId="0" fillId="3" borderId="16" xfId="0" applyNumberFormat="1" applyFill="1" applyBorder="1" applyAlignment="1">
      <alignment horizontal="center"/>
    </xf>
    <xf numFmtId="3" fontId="0" fillId="3" borderId="16" xfId="0" applyNumberFormat="1" applyFill="1" applyBorder="1"/>
    <xf numFmtId="3" fontId="2" fillId="0" borderId="12" xfId="0" applyNumberFormat="1" applyFont="1" applyBorder="1" applyAlignment="1">
      <alignment horizontal="center"/>
    </xf>
    <xf numFmtId="0" fontId="16" fillId="0" borderId="0" xfId="0" applyFont="1"/>
    <xf numFmtId="0" fontId="17" fillId="7" borderId="1" xfId="0" applyFont="1" applyFill="1" applyBorder="1" applyAlignment="1">
      <alignment horizontal="center" vertical="center" wrapText="1"/>
    </xf>
    <xf numFmtId="0" fontId="2" fillId="0" borderId="0" xfId="0" applyFont="1" applyAlignment="1">
      <alignment horizontal="right"/>
    </xf>
    <xf numFmtId="14" fontId="0" fillId="0" borderId="0" xfId="0" applyNumberFormat="1"/>
    <xf numFmtId="8" fontId="0" fillId="0" borderId="0" xfId="0" applyNumberFormat="1"/>
    <xf numFmtId="6" fontId="0" fillId="0" borderId="0" xfId="0" applyNumberFormat="1"/>
    <xf numFmtId="3" fontId="0" fillId="0" borderId="9" xfId="0" applyNumberFormat="1" applyBorder="1" applyAlignment="1" applyProtection="1">
      <alignment horizontal="center"/>
      <protection locked="0"/>
    </xf>
    <xf numFmtId="3" fontId="0" fillId="3" borderId="13" xfId="0" applyNumberFormat="1" applyFill="1" applyBorder="1" applyAlignment="1">
      <alignment horizontal="center"/>
    </xf>
    <xf numFmtId="3" fontId="2" fillId="6" borderId="53" xfId="0" applyNumberFormat="1" applyFont="1" applyFill="1" applyBorder="1" applyAlignment="1">
      <alignment horizontal="center"/>
    </xf>
    <xf numFmtId="3" fontId="2" fillId="0" borderId="55" xfId="0" applyNumberFormat="1" applyFont="1" applyBorder="1" applyAlignment="1">
      <alignment horizontal="center"/>
    </xf>
    <xf numFmtId="3" fontId="2" fillId="0" borderId="58" xfId="0" applyNumberFormat="1" applyFont="1" applyBorder="1" applyAlignment="1">
      <alignment horizontal="center"/>
    </xf>
    <xf numFmtId="3" fontId="2" fillId="6" borderId="26" xfId="0" applyNumberFormat="1" applyFont="1" applyFill="1" applyBorder="1"/>
    <xf numFmtId="3" fontId="0" fillId="0" borderId="0" xfId="0" applyNumberFormat="1"/>
    <xf numFmtId="3" fontId="0" fillId="0" borderId="33" xfId="0" applyNumberFormat="1" applyBorder="1"/>
    <xf numFmtId="0" fontId="17" fillId="8" borderId="1" xfId="0" applyFont="1" applyFill="1" applyBorder="1" applyAlignment="1">
      <alignment horizontal="center" vertical="center" wrapText="1"/>
    </xf>
    <xf numFmtId="3" fontId="2" fillId="8" borderId="55" xfId="0" applyNumberFormat="1" applyFont="1" applyFill="1" applyBorder="1" applyAlignment="1" applyProtection="1">
      <alignment horizontal="center"/>
      <protection locked="0"/>
    </xf>
    <xf numFmtId="3" fontId="2" fillId="8" borderId="58" xfId="0" applyNumberFormat="1" applyFont="1" applyFill="1" applyBorder="1" applyAlignment="1" applyProtection="1">
      <alignment horizontal="center"/>
      <protection locked="0"/>
    </xf>
    <xf numFmtId="0" fontId="3" fillId="0" borderId="8" xfId="0" applyFont="1" applyBorder="1" applyAlignment="1">
      <alignment horizontal="left"/>
    </xf>
    <xf numFmtId="0" fontId="3" fillId="0" borderId="0" xfId="0" applyFont="1" applyAlignment="1">
      <alignment horizontal="left"/>
    </xf>
    <xf numFmtId="0" fontId="3" fillId="0" borderId="8" xfId="0" applyFont="1" applyBorder="1"/>
    <xf numFmtId="0" fontId="0" fillId="0" borderId="0" xfId="0" quotePrefix="1"/>
    <xf numFmtId="164" fontId="19" fillId="9" borderId="1" xfId="0" applyNumberFormat="1" applyFont="1" applyFill="1" applyBorder="1" applyAlignment="1" applyProtection="1">
      <alignment horizontal="center" vertical="center"/>
      <protection locked="0"/>
    </xf>
    <xf numFmtId="8" fontId="19" fillId="9" borderId="1" xfId="0" applyNumberFormat="1" applyFont="1" applyFill="1" applyBorder="1" applyAlignment="1" applyProtection="1">
      <alignment horizontal="center" vertical="center"/>
      <protection locked="0"/>
    </xf>
    <xf numFmtId="164" fontId="0" fillId="0" borderId="29" xfId="0" applyNumberFormat="1" applyBorder="1"/>
    <xf numFmtId="0" fontId="5" fillId="4" borderId="46" xfId="0" applyFont="1" applyFill="1" applyBorder="1" applyAlignment="1">
      <alignment horizontal="left" vertical="top" wrapText="1"/>
    </xf>
    <xf numFmtId="0" fontId="5" fillId="4" borderId="47" xfId="0" applyFont="1" applyFill="1" applyBorder="1" applyAlignment="1">
      <alignment horizontal="left" vertical="top" wrapText="1"/>
    </xf>
    <xf numFmtId="0" fontId="5" fillId="4" borderId="59" xfId="0" applyFont="1" applyFill="1" applyBorder="1" applyAlignment="1">
      <alignment horizontal="left" vertical="top" wrapText="1"/>
    </xf>
    <xf numFmtId="0" fontId="0" fillId="0" borderId="54" xfId="0" applyBorder="1" applyAlignment="1">
      <alignment horizontal="left"/>
    </xf>
    <xf numFmtId="0" fontId="0" fillId="0" borderId="6" xfId="0" applyBorder="1" applyAlignment="1">
      <alignment horizontal="left"/>
    </xf>
    <xf numFmtId="0" fontId="0" fillId="0" borderId="4" xfId="0" applyBorder="1" applyAlignment="1">
      <alignment horizontal="left"/>
    </xf>
    <xf numFmtId="0" fontId="0" fillId="8" borderId="4" xfId="0" applyFill="1" applyBorder="1" applyAlignment="1">
      <alignment horizontal="left"/>
    </xf>
    <xf numFmtId="0" fontId="0" fillId="8" borderId="6" xfId="0" applyFill="1" applyBorder="1" applyAlignment="1">
      <alignment horizontal="left"/>
    </xf>
    <xf numFmtId="0" fontId="0" fillId="5" borderId="54" xfId="0" applyFill="1" applyBorder="1" applyAlignment="1">
      <alignment horizontal="left"/>
    </xf>
    <xf numFmtId="0" fontId="0" fillId="5" borderId="5" xfId="0" applyFill="1" applyBorder="1" applyAlignment="1">
      <alignment horizontal="left"/>
    </xf>
    <xf numFmtId="0" fontId="0" fillId="5" borderId="51" xfId="0" applyFill="1" applyBorder="1" applyAlignment="1">
      <alignment horizontal="left"/>
    </xf>
    <xf numFmtId="0" fontId="13" fillId="0" borderId="4" xfId="0" applyFont="1" applyBorder="1" applyAlignment="1">
      <alignment horizontal="left"/>
    </xf>
    <xf numFmtId="0" fontId="13" fillId="0" borderId="6" xfId="0" applyFont="1" applyBorder="1" applyAlignment="1">
      <alignment horizontal="left"/>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4" xfId="0" applyFill="1" applyBorder="1" applyAlignment="1">
      <alignment horizontal="center"/>
    </xf>
    <xf numFmtId="0" fontId="0" fillId="4" borderId="51" xfId="0" applyFill="1" applyBorder="1" applyAlignment="1">
      <alignment horizontal="center"/>
    </xf>
    <xf numFmtId="0" fontId="0" fillId="4" borderId="12"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11" xfId="0" applyFill="1" applyBorder="1" applyAlignment="1">
      <alignment horizontal="center"/>
    </xf>
    <xf numFmtId="0" fontId="0" fillId="0" borderId="27" xfId="0" applyBorder="1" applyAlignment="1">
      <alignment horizontal="left" vertical="center"/>
    </xf>
    <xf numFmtId="0" fontId="0" fillId="0" borderId="45" xfId="0" applyBorder="1" applyAlignment="1">
      <alignment horizontal="left" vertical="center"/>
    </xf>
    <xf numFmtId="0" fontId="0" fillId="0" borderId="30" xfId="0" applyBorder="1" applyAlignment="1">
      <alignment horizontal="left" vertical="center"/>
    </xf>
    <xf numFmtId="0" fontId="0" fillId="0" borderId="8" xfId="0" applyBorder="1" applyAlignment="1">
      <alignment horizontal="left" vertical="center"/>
    </xf>
    <xf numFmtId="0" fontId="0" fillId="0" borderId="52" xfId="0" applyBorder="1" applyAlignment="1">
      <alignment horizontal="left" vertical="center"/>
    </xf>
    <xf numFmtId="0" fontId="0" fillId="0" borderId="2" xfId="0" applyBorder="1" applyAlignment="1">
      <alignment horizontal="left" vertical="center"/>
    </xf>
    <xf numFmtId="0" fontId="2" fillId="4" borderId="46" xfId="0" applyFont="1" applyFill="1" applyBorder="1" applyAlignment="1">
      <alignment horizontal="center"/>
    </xf>
    <xf numFmtId="0" fontId="2" fillId="4" borderId="47" xfId="0" applyFont="1" applyFill="1" applyBorder="1" applyAlignment="1">
      <alignment horizontal="center"/>
    </xf>
    <xf numFmtId="0" fontId="2" fillId="4" borderId="48" xfId="0" applyFont="1" applyFill="1" applyBorder="1" applyAlignment="1">
      <alignment horizontal="center"/>
    </xf>
    <xf numFmtId="0" fontId="2" fillId="0" borderId="49"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2" fillId="0" borderId="50" xfId="0" applyFont="1" applyBorder="1" applyAlignment="1">
      <alignment horizontal="center"/>
    </xf>
    <xf numFmtId="0" fontId="7" fillId="2" borderId="1"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7" fillId="2" borderId="5" xfId="0" applyFont="1" applyFill="1" applyBorder="1" applyAlignment="1" applyProtection="1">
      <alignment horizontal="center"/>
      <protection locked="0"/>
    </xf>
    <xf numFmtId="0" fontId="7" fillId="2" borderId="51" xfId="0" applyFont="1" applyFill="1" applyBorder="1" applyAlignment="1" applyProtection="1">
      <alignment horizontal="center"/>
      <protection locked="0"/>
    </xf>
    <xf numFmtId="0" fontId="2" fillId="0" borderId="4" xfId="0" applyFont="1" applyBorder="1" applyAlignment="1">
      <alignment horizontal="right"/>
    </xf>
    <xf numFmtId="0" fontId="2" fillId="0" borderId="5" xfId="0" applyFont="1" applyBorder="1" applyAlignment="1">
      <alignment horizontal="right"/>
    </xf>
    <xf numFmtId="0" fontId="2" fillId="0" borderId="11" xfId="0" applyFont="1" applyBorder="1" applyAlignment="1">
      <alignment horizontal="right"/>
    </xf>
    <xf numFmtId="164" fontId="7" fillId="2" borderId="10" xfId="0" applyNumberFormat="1"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7" fillId="2" borderId="51" xfId="0" applyNumberFormat="1" applyFont="1" applyFill="1" applyBorder="1" applyAlignment="1" applyProtection="1">
      <alignment horizontal="center"/>
      <protection locked="0"/>
    </xf>
    <xf numFmtId="0" fontId="2" fillId="4" borderId="0" xfId="0" applyFont="1" applyFill="1" applyAlignment="1">
      <alignment horizontal="left"/>
    </xf>
    <xf numFmtId="0" fontId="0" fillId="4" borderId="0" xfId="0" applyFill="1" applyAlignment="1">
      <alignment horizontal="right"/>
    </xf>
    <xf numFmtId="0" fontId="0" fillId="4" borderId="0" xfId="0" applyFill="1" applyAlignment="1">
      <alignment horizontal="left"/>
    </xf>
    <xf numFmtId="0" fontId="5" fillId="4" borderId="0" xfId="0" applyFont="1" applyFill="1" applyAlignment="1">
      <alignment horizontal="left" wrapText="1"/>
    </xf>
    <xf numFmtId="0" fontId="0" fillId="4" borderId="21" xfId="0" applyFill="1" applyBorder="1" applyAlignment="1">
      <alignment horizontal="left" vertical="center"/>
    </xf>
    <xf numFmtId="14" fontId="0" fillId="2" borderId="12" xfId="0" applyNumberFormat="1" applyFill="1" applyBorder="1" applyAlignment="1" applyProtection="1">
      <alignment horizontal="center"/>
      <protection locked="0"/>
    </xf>
    <xf numFmtId="14" fontId="0" fillId="2" borderId="13" xfId="0" applyNumberFormat="1" applyFill="1" applyBorder="1" applyAlignment="1" applyProtection="1">
      <alignment horizontal="center"/>
      <protection locked="0"/>
    </xf>
    <xf numFmtId="0" fontId="9" fillId="4" borderId="3" xfId="0" applyFont="1" applyFill="1" applyBorder="1" applyAlignment="1">
      <alignment horizontal="center" vertical="center"/>
    </xf>
    <xf numFmtId="0" fontId="9" fillId="4" borderId="0" xfId="0" applyFont="1" applyFill="1" applyAlignment="1">
      <alignment horizontal="center" vertical="center"/>
    </xf>
    <xf numFmtId="0" fontId="7" fillId="2" borderId="10" xfId="0" applyFont="1" applyFill="1" applyBorder="1" applyAlignment="1">
      <alignment horizontal="center"/>
    </xf>
    <xf numFmtId="0" fontId="7" fillId="2" borderId="5" xfId="0" applyFont="1" applyFill="1" applyBorder="1" applyAlignment="1">
      <alignment horizontal="center"/>
    </xf>
    <xf numFmtId="0" fontId="7" fillId="2" borderId="51" xfId="0" applyFont="1" applyFill="1" applyBorder="1" applyAlignment="1">
      <alignment horizontal="center"/>
    </xf>
    <xf numFmtId="0" fontId="7" fillId="2" borderId="1" xfId="0" applyFont="1" applyFill="1" applyBorder="1" applyAlignment="1">
      <alignment horizontal="center"/>
    </xf>
    <xf numFmtId="0" fontId="7" fillId="2" borderId="4" xfId="0" applyFont="1" applyFill="1" applyBorder="1" applyAlignment="1">
      <alignment horizontal="center"/>
    </xf>
    <xf numFmtId="14" fontId="0" fillId="2" borderId="12" xfId="0" applyNumberFormat="1" applyFill="1" applyBorder="1" applyAlignment="1">
      <alignment horizontal="center"/>
    </xf>
    <xf numFmtId="14" fontId="0" fillId="2" borderId="13" xfId="0" applyNumberFormat="1" applyFill="1" applyBorder="1" applyAlignment="1">
      <alignment horizontal="center"/>
    </xf>
    <xf numFmtId="14" fontId="20" fillId="2" borderId="12" xfId="2" applyNumberFormat="1" applyFill="1" applyBorder="1" applyAlignment="1" applyProtection="1">
      <alignment horizontal="center"/>
      <protection locked="0"/>
    </xf>
    <xf numFmtId="14" fontId="20" fillId="2" borderId="13" xfId="2" applyNumberFormat="1" applyFill="1" applyBorder="1" applyAlignment="1" applyProtection="1">
      <alignment horizontal="center"/>
      <protection locked="0"/>
    </xf>
    <xf numFmtId="0" fontId="18" fillId="0" borderId="4" xfId="0" applyFont="1" applyBorder="1" applyAlignment="1">
      <alignment horizontal="right"/>
    </xf>
    <xf numFmtId="0" fontId="18" fillId="0" borderId="5" xfId="0" applyFont="1" applyBorder="1" applyAlignment="1">
      <alignment horizontal="right"/>
    </xf>
    <xf numFmtId="0" fontId="18" fillId="0" borderId="11" xfId="0" applyFont="1" applyBorder="1" applyAlignment="1">
      <alignment horizontal="right"/>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0" fontId="15" fillId="8" borderId="4" xfId="0" applyFont="1" applyFill="1" applyBorder="1" applyAlignment="1">
      <alignment horizontal="center"/>
    </xf>
    <xf numFmtId="0" fontId="15" fillId="8" borderId="5" xfId="0" applyFont="1" applyFill="1" applyBorder="1" applyAlignment="1">
      <alignment horizontal="center"/>
    </xf>
    <xf numFmtId="0" fontId="15" fillId="8" borderId="6" xfId="0" applyFont="1" applyFill="1" applyBorder="1" applyAlignment="1">
      <alignment horizontal="center"/>
    </xf>
    <xf numFmtId="0" fontId="0" fillId="7" borderId="1" xfId="0" applyFill="1" applyBorder="1" applyAlignment="1">
      <alignment horizontal="right"/>
    </xf>
    <xf numFmtId="164" fontId="0" fillId="7" borderId="4" xfId="0" applyNumberFormat="1" applyFill="1" applyBorder="1" applyAlignment="1">
      <alignment horizontal="right"/>
    </xf>
    <xf numFmtId="164" fontId="0" fillId="7" borderId="6" xfId="0" applyNumberFormat="1" applyFill="1" applyBorder="1" applyAlignment="1">
      <alignment horizontal="right"/>
    </xf>
    <xf numFmtId="14" fontId="0" fillId="7" borderId="1" xfId="0" applyNumberFormat="1" applyFill="1" applyBorder="1" applyAlignment="1">
      <alignment horizontal="right"/>
    </xf>
    <xf numFmtId="0" fontId="0" fillId="4" borderId="14" xfId="0" applyFill="1" applyBorder="1" applyAlignment="1">
      <alignment horizontal="center"/>
    </xf>
    <xf numFmtId="0" fontId="0" fillId="4" borderId="15" xfId="0" applyFill="1" applyBorder="1" applyAlignment="1">
      <alignment horizontal="center"/>
    </xf>
    <xf numFmtId="0" fontId="0" fillId="4" borderId="2" xfId="0" applyFill="1" applyBorder="1" applyAlignment="1">
      <alignment horizontal="center"/>
    </xf>
    <xf numFmtId="0" fontId="5" fillId="4" borderId="3" xfId="0" applyFont="1" applyFill="1" applyBorder="1" applyAlignment="1">
      <alignment horizontal="left" vertical="top" wrapText="1"/>
    </xf>
    <xf numFmtId="0" fontId="5" fillId="4" borderId="0" xfId="0" applyFont="1" applyFill="1" applyAlignment="1">
      <alignment horizontal="left" vertical="top" wrapText="1"/>
    </xf>
    <xf numFmtId="0" fontId="5" fillId="4" borderId="8" xfId="0" applyFont="1" applyFill="1" applyBorder="1" applyAlignment="1">
      <alignment horizontal="left" vertical="top" wrapText="1"/>
    </xf>
    <xf numFmtId="0" fontId="2" fillId="4" borderId="3" xfId="0" applyFont="1" applyFill="1" applyBorder="1" applyAlignment="1">
      <alignment horizontal="left"/>
    </xf>
    <xf numFmtId="0" fontId="2" fillId="4" borderId="8" xfId="0" applyFont="1" applyFill="1"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5" fillId="4" borderId="12" xfId="0" applyFont="1" applyFill="1" applyBorder="1" applyAlignment="1">
      <alignment horizontal="left" vertical="top" wrapText="1"/>
    </xf>
    <xf numFmtId="0" fontId="5" fillId="4" borderId="16" xfId="0" applyFont="1" applyFill="1" applyBorder="1" applyAlignment="1">
      <alignment horizontal="left" vertical="top" wrapText="1"/>
    </xf>
    <xf numFmtId="0" fontId="5" fillId="4" borderId="13" xfId="0" applyFont="1" applyFill="1" applyBorder="1" applyAlignment="1">
      <alignment horizontal="left" vertical="top" wrapText="1"/>
    </xf>
    <xf numFmtId="0" fontId="2" fillId="4" borderId="3" xfId="0" applyFont="1" applyFill="1" applyBorder="1"/>
    <xf numFmtId="0" fontId="2" fillId="4" borderId="0" xfId="0" applyFont="1" applyFill="1"/>
    <xf numFmtId="0" fontId="2" fillId="4" borderId="8" xfId="0" applyFont="1" applyFill="1" applyBorder="1"/>
    <xf numFmtId="0" fontId="12" fillId="0" borderId="0" xfId="0" applyFont="1" applyAlignment="1">
      <alignment horizontal="right"/>
    </xf>
    <xf numFmtId="0" fontId="0" fillId="0" borderId="0" xfId="0" applyAlignment="1">
      <alignment horizontal="right"/>
    </xf>
    <xf numFmtId="164" fontId="0" fillId="0" borderId="1" xfId="0" applyNumberFormat="1" applyBorder="1" applyAlignment="1">
      <alignment horizontal="center"/>
    </xf>
    <xf numFmtId="0" fontId="21" fillId="0" borderId="0" xfId="0" applyFont="1" applyAlignment="1">
      <alignment horizontal="right"/>
    </xf>
  </cellXfs>
  <cellStyles count="3">
    <cellStyle name="Explanatory Text" xfId="2" builtinId="5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370354</xdr:colOff>
      <xdr:row>6</xdr:row>
      <xdr:rowOff>22412</xdr:rowOff>
    </xdr:from>
    <xdr:to>
      <xdr:col>1</xdr:col>
      <xdr:colOff>1977277</xdr:colOff>
      <xdr:row>14</xdr:row>
      <xdr:rowOff>100853</xdr:rowOff>
    </xdr:to>
    <xdr:sp macro="" textlink="">
      <xdr:nvSpPr>
        <xdr:cNvPr id="2" name="Speech Bubble: Rectangle with Corners Rounded 1">
          <a:extLst>
            <a:ext uri="{FF2B5EF4-FFF2-40B4-BE49-F238E27FC236}">
              <a16:creationId xmlns:a16="http://schemas.microsoft.com/office/drawing/2014/main" id="{72614EBA-240C-499A-B7C4-3105F1A41FAC}"/>
            </a:ext>
          </a:extLst>
        </xdr:cNvPr>
        <xdr:cNvSpPr/>
      </xdr:nvSpPr>
      <xdr:spPr>
        <a:xfrm>
          <a:off x="403972" y="1176618"/>
          <a:ext cx="1606923" cy="1602441"/>
        </a:xfrm>
        <a:prstGeom prst="wedgeRoundRectCallout">
          <a:avLst>
            <a:gd name="adj1" fmla="val 63527"/>
            <a:gd name="adj2" fmla="val 140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Three:</a:t>
          </a:r>
          <a:r>
            <a:rPr lang="en-US" sz="1100" b="0" u="none" baseline="0"/>
            <a:t> </a:t>
          </a:r>
          <a:r>
            <a:rPr lang="en-US" sz="1100" baseline="0"/>
            <a:t> For</a:t>
          </a:r>
          <a:r>
            <a:rPr lang="en-US" sz="1100"/>
            <a:t> each applicable category, input how much each amenity</a:t>
          </a:r>
          <a:r>
            <a:rPr lang="en-US" sz="1100" baseline="0"/>
            <a:t> would adjust the monthly rent. If the category does not apply, leave at $0.</a:t>
          </a:r>
          <a:endParaRPr lang="en-US" sz="1100"/>
        </a:p>
      </xdr:txBody>
    </xdr:sp>
    <xdr:clientData/>
  </xdr:twoCellAnchor>
  <xdr:twoCellAnchor>
    <xdr:from>
      <xdr:col>2</xdr:col>
      <xdr:colOff>463363</xdr:colOff>
      <xdr:row>4</xdr:row>
      <xdr:rowOff>168089</xdr:rowOff>
    </xdr:from>
    <xdr:to>
      <xdr:col>3</xdr:col>
      <xdr:colOff>403411</xdr:colOff>
      <xdr:row>9</xdr:row>
      <xdr:rowOff>135030</xdr:rowOff>
    </xdr:to>
    <xdr:sp macro="" textlink="">
      <xdr:nvSpPr>
        <xdr:cNvPr id="5" name="Speech Bubble: Rectangle with Corners Rounded 4">
          <a:extLst>
            <a:ext uri="{FF2B5EF4-FFF2-40B4-BE49-F238E27FC236}">
              <a16:creationId xmlns:a16="http://schemas.microsoft.com/office/drawing/2014/main" id="{06FB0273-6A68-4747-B4D9-AA3E11F724FD}"/>
            </a:ext>
          </a:extLst>
        </xdr:cNvPr>
        <xdr:cNvSpPr/>
      </xdr:nvSpPr>
      <xdr:spPr>
        <a:xfrm>
          <a:off x="2939863" y="1120589"/>
          <a:ext cx="2461372" cy="930647"/>
        </a:xfrm>
        <a:prstGeom prst="wedgeRoundRectCallout">
          <a:avLst>
            <a:gd name="adj1" fmla="val 47296"/>
            <a:gd name="adj2" fmla="val 758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One:</a:t>
          </a:r>
          <a:r>
            <a:rPr lang="en-US" sz="1100" b="0" u="none" baseline="0"/>
            <a:t> </a:t>
          </a:r>
          <a:r>
            <a:rPr lang="en-US" sz="1100" baseline="0"/>
            <a:t>Users must assess how much each category of real estate amenity is worth in terms of monthly rent for their particular community.</a:t>
          </a:r>
        </a:p>
      </xdr:txBody>
    </xdr:sp>
    <xdr:clientData/>
  </xdr:twoCellAnchor>
  <xdr:twoCellAnchor>
    <xdr:from>
      <xdr:col>1</xdr:col>
      <xdr:colOff>156882</xdr:colOff>
      <xdr:row>14</xdr:row>
      <xdr:rowOff>188818</xdr:rowOff>
    </xdr:from>
    <xdr:to>
      <xdr:col>1</xdr:col>
      <xdr:colOff>1881841</xdr:colOff>
      <xdr:row>24</xdr:row>
      <xdr:rowOff>56030</xdr:rowOff>
    </xdr:to>
    <xdr:sp macro="" textlink="">
      <xdr:nvSpPr>
        <xdr:cNvPr id="6" name="Speech Bubble: Rectangle with Corners Rounded 5">
          <a:extLst>
            <a:ext uri="{FF2B5EF4-FFF2-40B4-BE49-F238E27FC236}">
              <a16:creationId xmlns:a16="http://schemas.microsoft.com/office/drawing/2014/main" id="{854E7A71-8902-49E4-B654-FD997FEC4555}"/>
            </a:ext>
          </a:extLst>
        </xdr:cNvPr>
        <xdr:cNvSpPr/>
      </xdr:nvSpPr>
      <xdr:spPr>
        <a:xfrm>
          <a:off x="190500" y="2867024"/>
          <a:ext cx="1724959" cy="1772212"/>
        </a:xfrm>
        <a:prstGeom prst="wedgeRoundRectCallout">
          <a:avLst>
            <a:gd name="adj1" fmla="val 70224"/>
            <a:gd name="adj2" fmla="val -11432"/>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chemeClr val="tx2">
                  <a:lumMod val="50000"/>
                </a:schemeClr>
              </a:solidFill>
            </a:rPr>
            <a:t>Step Three, Example 1:</a:t>
          </a:r>
          <a:r>
            <a:rPr lang="en-US" sz="1100" b="0" u="none" baseline="0">
              <a:solidFill>
                <a:schemeClr val="tx2">
                  <a:lumMod val="50000"/>
                </a:schemeClr>
              </a:solidFill>
            </a:rPr>
            <a:t> H</a:t>
          </a:r>
          <a:r>
            <a:rPr lang="en-US" sz="1100" baseline="0">
              <a:solidFill>
                <a:schemeClr val="tx2">
                  <a:lumMod val="50000"/>
                </a:schemeClr>
              </a:solidFill>
            </a:rPr>
            <a:t>ow much more should one expect to pay for an apartment with an in-unit Washer/Dryer than an identical apartment without this amenity? </a:t>
          </a:r>
        </a:p>
      </xdr:txBody>
    </xdr:sp>
    <xdr:clientData/>
  </xdr:twoCellAnchor>
  <xdr:twoCellAnchor>
    <xdr:from>
      <xdr:col>4</xdr:col>
      <xdr:colOff>460001</xdr:colOff>
      <xdr:row>35</xdr:row>
      <xdr:rowOff>132791</xdr:rowOff>
    </xdr:from>
    <xdr:to>
      <xdr:col>8</xdr:col>
      <xdr:colOff>257735</xdr:colOff>
      <xdr:row>42</xdr:row>
      <xdr:rowOff>112059</xdr:rowOff>
    </xdr:to>
    <xdr:sp macro="" textlink="">
      <xdr:nvSpPr>
        <xdr:cNvPr id="7" name="Speech Bubble: Rectangle with Corners Rounded 6">
          <a:extLst>
            <a:ext uri="{FF2B5EF4-FFF2-40B4-BE49-F238E27FC236}">
              <a16:creationId xmlns:a16="http://schemas.microsoft.com/office/drawing/2014/main" id="{4C05C05F-0A98-4E8E-871B-AD1383F98BB9}"/>
            </a:ext>
          </a:extLst>
        </xdr:cNvPr>
        <xdr:cNvSpPr/>
      </xdr:nvSpPr>
      <xdr:spPr>
        <a:xfrm>
          <a:off x="6544795" y="6811497"/>
          <a:ext cx="2218205" cy="1312768"/>
        </a:xfrm>
        <a:prstGeom prst="wedgeRoundRectCallout">
          <a:avLst>
            <a:gd name="adj1" fmla="val -67990"/>
            <a:gd name="adj2" fmla="val 239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Four:</a:t>
          </a:r>
          <a:r>
            <a:rPr lang="en-US" sz="1100" b="0" u="none" baseline="0"/>
            <a:t> </a:t>
          </a:r>
          <a:r>
            <a:rPr lang="en-US" sz="1100" baseline="0"/>
            <a:t>We have created five slots available for PHs to write in their own categories.  PHAs must include a description of the category and the adjustment amount. </a:t>
          </a:r>
        </a:p>
      </xdr:txBody>
    </xdr:sp>
    <xdr:clientData/>
  </xdr:twoCellAnchor>
  <xdr:twoCellAnchor>
    <xdr:from>
      <xdr:col>0</xdr:col>
      <xdr:colOff>212912</xdr:colOff>
      <xdr:row>1</xdr:row>
      <xdr:rowOff>14195</xdr:rowOff>
    </xdr:from>
    <xdr:to>
      <xdr:col>9</xdr:col>
      <xdr:colOff>56030</xdr:colOff>
      <xdr:row>4</xdr:row>
      <xdr:rowOff>82775</xdr:rowOff>
    </xdr:to>
    <xdr:sp macro="" textlink="">
      <xdr:nvSpPr>
        <xdr:cNvPr id="8" name="Rectangle: Rounded Corners 7">
          <a:extLst>
            <a:ext uri="{FF2B5EF4-FFF2-40B4-BE49-F238E27FC236}">
              <a16:creationId xmlns:a16="http://schemas.microsoft.com/office/drawing/2014/main" id="{E1E7B7E4-46DA-4FAA-9DEE-E98966AEBE09}"/>
            </a:ext>
          </a:extLst>
        </xdr:cNvPr>
        <xdr:cNvSpPr/>
      </xdr:nvSpPr>
      <xdr:spPr>
        <a:xfrm>
          <a:off x="212912" y="204695"/>
          <a:ext cx="9144000" cy="640080"/>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ln>
                <a:noFill/>
              </a:ln>
              <a:solidFill>
                <a:schemeClr val="tx2"/>
              </a:solidFill>
            </a:rPr>
            <a:t>All</a:t>
          </a:r>
          <a:r>
            <a:rPr lang="en-US" sz="1400" b="1" baseline="0">
              <a:ln>
                <a:noFill/>
              </a:ln>
              <a:solidFill>
                <a:schemeClr val="tx2"/>
              </a:solidFill>
            </a:rPr>
            <a:t> applicable adjustments must be set before the Market Comparison Analysis can begin. These Categories and Adjustments will be used to populate rest of the Flat Rent Market Analysis Tool. </a:t>
          </a:r>
          <a:endParaRPr lang="en-US" sz="1400" b="1">
            <a:ln>
              <a:noFill/>
            </a:ln>
            <a:solidFill>
              <a:schemeClr val="tx2"/>
            </a:solidFill>
          </a:endParaRPr>
        </a:p>
      </xdr:txBody>
    </xdr:sp>
    <xdr:clientData/>
  </xdr:twoCellAnchor>
  <xdr:twoCellAnchor>
    <xdr:from>
      <xdr:col>1</xdr:col>
      <xdr:colOff>212911</xdr:colOff>
      <xdr:row>25</xdr:row>
      <xdr:rowOff>0</xdr:rowOff>
    </xdr:from>
    <xdr:to>
      <xdr:col>1</xdr:col>
      <xdr:colOff>1994646</xdr:colOff>
      <xdr:row>38</xdr:row>
      <xdr:rowOff>33618</xdr:rowOff>
    </xdr:to>
    <xdr:sp macro="" textlink="">
      <xdr:nvSpPr>
        <xdr:cNvPr id="9" name="Speech Bubble: Rectangle with Corners Rounded 8">
          <a:extLst>
            <a:ext uri="{FF2B5EF4-FFF2-40B4-BE49-F238E27FC236}">
              <a16:creationId xmlns:a16="http://schemas.microsoft.com/office/drawing/2014/main" id="{6835CE85-BFF1-4417-8706-33808AD2C57E}"/>
            </a:ext>
          </a:extLst>
        </xdr:cNvPr>
        <xdr:cNvSpPr/>
      </xdr:nvSpPr>
      <xdr:spPr>
        <a:xfrm>
          <a:off x="246529" y="4773706"/>
          <a:ext cx="1781735" cy="2510118"/>
        </a:xfrm>
        <a:prstGeom prst="wedgeRoundRectCallout">
          <a:avLst>
            <a:gd name="adj1" fmla="val 62985"/>
            <a:gd name="adj2" fmla="val -38391"/>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chemeClr val="tx2">
                  <a:lumMod val="50000"/>
                </a:schemeClr>
              </a:solidFill>
            </a:rPr>
            <a:t>Step Three, Example 2:</a:t>
          </a:r>
          <a:r>
            <a:rPr lang="en-US" sz="1100" b="0" u="none" baseline="0">
              <a:solidFill>
                <a:schemeClr val="tx2">
                  <a:lumMod val="50000"/>
                </a:schemeClr>
              </a:solidFill>
            </a:rPr>
            <a:t> </a:t>
          </a:r>
          <a:r>
            <a:rPr lang="en-US" sz="1100" baseline="0">
              <a:solidFill>
                <a:schemeClr val="tx2">
                  <a:lumMod val="50000"/>
                </a:schemeClr>
              </a:solidFill>
            </a:rPr>
            <a:t>All adjustments are made in terms of monthly rent. For example, monthly rent for an apartment that includes a parking space might cost $20 more per months than an identical apartment with street parking.</a:t>
          </a:r>
        </a:p>
      </xdr:txBody>
    </xdr:sp>
    <xdr:clientData/>
  </xdr:twoCellAnchor>
  <xdr:twoCellAnchor>
    <xdr:from>
      <xdr:col>3</xdr:col>
      <xdr:colOff>1109382</xdr:colOff>
      <xdr:row>5</xdr:row>
      <xdr:rowOff>89648</xdr:rowOff>
    </xdr:from>
    <xdr:to>
      <xdr:col>7</xdr:col>
      <xdr:colOff>477931</xdr:colOff>
      <xdr:row>10</xdr:row>
      <xdr:rowOff>67795</xdr:rowOff>
    </xdr:to>
    <xdr:sp macro="" textlink="">
      <xdr:nvSpPr>
        <xdr:cNvPr id="10" name="Speech Bubble: Rectangle with Corners Rounded 9">
          <a:extLst>
            <a:ext uri="{FF2B5EF4-FFF2-40B4-BE49-F238E27FC236}">
              <a16:creationId xmlns:a16="http://schemas.microsoft.com/office/drawing/2014/main" id="{BC11BFB1-1E25-45E6-A91E-13ECC3A32106}"/>
            </a:ext>
          </a:extLst>
        </xdr:cNvPr>
        <xdr:cNvSpPr/>
      </xdr:nvSpPr>
      <xdr:spPr>
        <a:xfrm>
          <a:off x="5916706" y="1053354"/>
          <a:ext cx="2461372" cy="930647"/>
        </a:xfrm>
        <a:prstGeom prst="wedgeRoundRectCallout">
          <a:avLst>
            <a:gd name="adj1" fmla="val -21450"/>
            <a:gd name="adj2" fmla="val -12242"/>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ysClr val="windowText" lastClr="000000"/>
              </a:solidFill>
            </a:rPr>
            <a:t>Amenity:</a:t>
          </a:r>
          <a:r>
            <a:rPr lang="en-US" sz="1100" b="0" u="none" baseline="0">
              <a:solidFill>
                <a:sysClr val="windowText" lastClr="000000"/>
              </a:solidFill>
            </a:rPr>
            <a:t> is defined as a f</a:t>
          </a:r>
          <a:r>
            <a:rPr lang="en-US" sz="1100" baseline="0">
              <a:solidFill>
                <a:sysClr val="windowText" lastClr="000000"/>
              </a:solidFill>
            </a:rPr>
            <a:t>eature included in the unit that a tenant may consider when renting an apartment. Referred to as a category in this market analysis.</a:t>
          </a:r>
        </a:p>
      </xdr:txBody>
    </xdr:sp>
    <xdr:clientData/>
  </xdr:twoCellAnchor>
  <xdr:twoCellAnchor>
    <xdr:from>
      <xdr:col>0</xdr:col>
      <xdr:colOff>33428</xdr:colOff>
      <xdr:row>43</xdr:row>
      <xdr:rowOff>134471</xdr:rowOff>
    </xdr:from>
    <xdr:to>
      <xdr:col>9</xdr:col>
      <xdr:colOff>30814</xdr:colOff>
      <xdr:row>56</xdr:row>
      <xdr:rowOff>1345</xdr:rowOff>
    </xdr:to>
    <xdr:sp macro="" textlink="">
      <xdr:nvSpPr>
        <xdr:cNvPr id="16" name="Rectangle: Rounded Corners 15">
          <a:extLst>
            <a:ext uri="{FF2B5EF4-FFF2-40B4-BE49-F238E27FC236}">
              <a16:creationId xmlns:a16="http://schemas.microsoft.com/office/drawing/2014/main" id="{DE5C46E2-7A13-451D-9218-FD3D9ED9F43B}"/>
            </a:ext>
          </a:extLst>
        </xdr:cNvPr>
        <xdr:cNvSpPr/>
      </xdr:nvSpPr>
      <xdr:spPr>
        <a:xfrm>
          <a:off x="33428" y="8337177"/>
          <a:ext cx="9107768" cy="651286"/>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400" b="1" u="sng">
              <a:ln>
                <a:noFill/>
              </a:ln>
              <a:solidFill>
                <a:schemeClr val="tx2"/>
              </a:solidFill>
              <a:latin typeface="+mn-lt"/>
              <a:ea typeface="+mn-ea"/>
              <a:cs typeface="+mn-cs"/>
            </a:rPr>
            <a:t>Disclaimer</a:t>
          </a:r>
          <a:r>
            <a:rPr lang="en-US" sz="1400" b="1" u="none">
              <a:ln>
                <a:noFill/>
              </a:ln>
              <a:solidFill>
                <a:schemeClr val="tx2"/>
              </a:solidFill>
              <a:latin typeface="+mn-lt"/>
              <a:ea typeface="+mn-ea"/>
              <a:cs typeface="+mn-cs"/>
            </a:rPr>
            <a:t>:</a:t>
          </a:r>
          <a:r>
            <a:rPr lang="en-US" sz="1400" b="1" u="none" baseline="0">
              <a:ln>
                <a:noFill/>
              </a:ln>
              <a:solidFill>
                <a:schemeClr val="tx2"/>
              </a:solidFill>
              <a:latin typeface="+mn-lt"/>
              <a:ea typeface="+mn-ea"/>
              <a:cs typeface="+mn-cs"/>
            </a:rPr>
            <a:t> </a:t>
          </a:r>
          <a:r>
            <a:rPr lang="en-US" sz="1400" b="1">
              <a:ln>
                <a:noFill/>
              </a:ln>
              <a:solidFill>
                <a:schemeClr val="tx2"/>
              </a:solidFill>
              <a:latin typeface="+mn-lt"/>
              <a:ea typeface="+mn-ea"/>
              <a:cs typeface="+mn-cs"/>
            </a:rPr>
            <a:t>Adjustment factors provided in the above instructions are not suggested. Numbers included are solely for demonstration purposes. Actual adjustment factors should be based on local market conditions</a:t>
          </a:r>
        </a:p>
      </xdr:txBody>
    </xdr:sp>
    <xdr:clientData/>
  </xdr:twoCellAnchor>
  <xdr:twoCellAnchor>
    <xdr:from>
      <xdr:col>4</xdr:col>
      <xdr:colOff>425824</xdr:colOff>
      <xdr:row>12</xdr:row>
      <xdr:rowOff>100853</xdr:rowOff>
    </xdr:from>
    <xdr:to>
      <xdr:col>8</xdr:col>
      <xdr:colOff>466725</xdr:colOff>
      <xdr:row>19</xdr:row>
      <xdr:rowOff>112058</xdr:rowOff>
    </xdr:to>
    <xdr:sp macro="" textlink="">
      <xdr:nvSpPr>
        <xdr:cNvPr id="17" name="Speech Bubble: Rectangle with Corners Rounded 16">
          <a:extLst>
            <a:ext uri="{FF2B5EF4-FFF2-40B4-BE49-F238E27FC236}">
              <a16:creationId xmlns:a16="http://schemas.microsoft.com/office/drawing/2014/main" id="{EF8D7D36-73F3-42DE-92FC-64185EDABEFB}"/>
            </a:ext>
          </a:extLst>
        </xdr:cNvPr>
        <xdr:cNvSpPr/>
      </xdr:nvSpPr>
      <xdr:spPr>
        <a:xfrm>
          <a:off x="6510618" y="2398059"/>
          <a:ext cx="2461372" cy="1344705"/>
        </a:xfrm>
        <a:prstGeom prst="wedgeRoundRectCallout">
          <a:avLst>
            <a:gd name="adj1" fmla="val -64700"/>
            <a:gd name="adj2" fmla="val -493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u="sng">
              <a:solidFill>
                <a:schemeClr val="lt1"/>
              </a:solidFill>
              <a:latin typeface="+mn-lt"/>
              <a:ea typeface="+mn-ea"/>
              <a:cs typeface="+mn-cs"/>
            </a:rPr>
            <a:t>Step Two: </a:t>
          </a:r>
          <a:r>
            <a:rPr lang="en-US" sz="1100" b="0" u="none">
              <a:solidFill>
                <a:schemeClr val="lt1"/>
              </a:solidFill>
              <a:latin typeface="+mn-lt"/>
              <a:ea typeface="+mn-ea"/>
              <a:cs typeface="+mn-cs"/>
            </a:rPr>
            <a:t>Year Built/Renovated: When comparing the age of two properties, the  amount entered in the Rent Adjustment Workbook will be</a:t>
          </a:r>
          <a:r>
            <a:rPr lang="en-US" sz="1100" b="0" u="none" baseline="0">
              <a:solidFill>
                <a:schemeClr val="lt1"/>
              </a:solidFill>
              <a:latin typeface="+mn-lt"/>
              <a:ea typeface="+mn-ea"/>
              <a:cs typeface="+mn-cs"/>
            </a:rPr>
            <a:t> used to adjust rent for each year of difference. </a:t>
          </a:r>
          <a:endParaRPr lang="en-US" sz="1100" b="0" u="none">
            <a:solidFill>
              <a:schemeClr val="lt1"/>
            </a:solidFill>
            <a:latin typeface="+mn-lt"/>
            <a:ea typeface="+mn-ea"/>
            <a:cs typeface="+mn-cs"/>
          </a:endParaRPr>
        </a:p>
      </xdr:txBody>
    </xdr:sp>
    <xdr:clientData/>
  </xdr:twoCellAnchor>
  <xdr:twoCellAnchor>
    <xdr:from>
      <xdr:col>4</xdr:col>
      <xdr:colOff>324969</xdr:colOff>
      <xdr:row>22</xdr:row>
      <xdr:rowOff>89650</xdr:rowOff>
    </xdr:from>
    <xdr:to>
      <xdr:col>8</xdr:col>
      <xdr:colOff>481852</xdr:colOff>
      <xdr:row>31</xdr:row>
      <xdr:rowOff>11205</xdr:rowOff>
    </xdr:to>
    <xdr:sp macro="" textlink="">
      <xdr:nvSpPr>
        <xdr:cNvPr id="18" name="Speech Bubble: Rectangle with Corners Rounded 17">
          <a:extLst>
            <a:ext uri="{FF2B5EF4-FFF2-40B4-BE49-F238E27FC236}">
              <a16:creationId xmlns:a16="http://schemas.microsoft.com/office/drawing/2014/main" id="{77A60138-8C5E-49A8-B02E-5DC6EF8E1A3C}"/>
            </a:ext>
          </a:extLst>
        </xdr:cNvPr>
        <xdr:cNvSpPr/>
      </xdr:nvSpPr>
      <xdr:spPr>
        <a:xfrm>
          <a:off x="6409763" y="4291856"/>
          <a:ext cx="2577354" cy="1636055"/>
        </a:xfrm>
        <a:prstGeom prst="wedgeRoundRectCallout">
          <a:avLst>
            <a:gd name="adj1" fmla="val -25479"/>
            <a:gd name="adj2" fmla="val -81493"/>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u="sng" baseline="0">
              <a:solidFill>
                <a:schemeClr val="tx2">
                  <a:lumMod val="50000"/>
                </a:schemeClr>
              </a:solidFill>
              <a:latin typeface="+mn-lt"/>
              <a:ea typeface="+mn-ea"/>
              <a:cs typeface="+mn-cs"/>
            </a:rPr>
            <a:t>Step Two Example</a:t>
          </a:r>
          <a:r>
            <a:rPr lang="en-US" sz="1100" b="0" u="none" baseline="0">
              <a:solidFill>
                <a:schemeClr val="tx2">
                  <a:lumMod val="50000"/>
                </a:schemeClr>
              </a:solidFill>
              <a:latin typeface="+mn-lt"/>
              <a:ea typeface="+mn-ea"/>
              <a:cs typeface="+mn-cs"/>
            </a:rPr>
            <a:t>: If PHA Property was built in 1980, and a comparable property was built in 2000, there is a 20 year difference. In our example, we are adjusting for each year by $0.65. This analysis will multiply 20 years by the $0.65 adjustment, resulting in $13 monthly rent adjustment.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11905</xdr:colOff>
      <xdr:row>1</xdr:row>
      <xdr:rowOff>23813</xdr:rowOff>
    </xdr:from>
    <xdr:to>
      <xdr:col>22</xdr:col>
      <xdr:colOff>333375</xdr:colOff>
      <xdr:row>5</xdr:row>
      <xdr:rowOff>90488</xdr:rowOff>
    </xdr:to>
    <xdr:sp macro="" textlink="">
      <xdr:nvSpPr>
        <xdr:cNvPr id="2" name="Rectangle: Rounded Corners 1">
          <a:extLst>
            <a:ext uri="{FF2B5EF4-FFF2-40B4-BE49-F238E27FC236}">
              <a16:creationId xmlns:a16="http://schemas.microsoft.com/office/drawing/2014/main" id="{4D103B00-B642-441D-9B5C-5D40E14AB99A}"/>
            </a:ext>
          </a:extLst>
        </xdr:cNvPr>
        <xdr:cNvSpPr/>
      </xdr:nvSpPr>
      <xdr:spPr>
        <a:xfrm>
          <a:off x="3988593" y="214313"/>
          <a:ext cx="10501313" cy="828675"/>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ln>
                <a:noFill/>
              </a:ln>
              <a:solidFill>
                <a:schemeClr val="tx2"/>
              </a:solidFill>
            </a:rPr>
            <a:t>To calculate Proposed Flat Rent per Month,</a:t>
          </a:r>
          <a:r>
            <a:rPr lang="en-US" sz="1400" b="1" baseline="0">
              <a:ln>
                <a:noFill/>
              </a:ln>
              <a:solidFill>
                <a:schemeClr val="tx2"/>
              </a:solidFill>
            </a:rPr>
            <a:t> u</a:t>
          </a:r>
          <a:r>
            <a:rPr lang="en-US" sz="1400" b="1">
              <a:ln>
                <a:noFill/>
              </a:ln>
              <a:solidFill>
                <a:schemeClr val="tx2"/>
              </a:solidFill>
            </a:rPr>
            <a:t>sers must fill in all shaded blue boxes</a:t>
          </a:r>
          <a:r>
            <a:rPr lang="en-US" sz="1400" b="1" baseline="0">
              <a:ln>
                <a:noFill/>
              </a:ln>
              <a:solidFill>
                <a:schemeClr val="tx2"/>
              </a:solidFill>
            </a:rPr>
            <a:t> for the PHA Subject Property as well as the characteristics of </a:t>
          </a:r>
          <a:r>
            <a:rPr lang="en-US" sz="1400" b="1" u="sng" baseline="0">
              <a:ln>
                <a:noFill/>
              </a:ln>
              <a:solidFill>
                <a:schemeClr val="tx2"/>
              </a:solidFill>
            </a:rPr>
            <a:t>three</a:t>
          </a:r>
          <a:r>
            <a:rPr lang="en-US" sz="1400" b="1" baseline="0">
              <a:ln>
                <a:noFill/>
              </a:ln>
              <a:solidFill>
                <a:schemeClr val="tx2"/>
              </a:solidFill>
            </a:rPr>
            <a:t> comparable units in that community.</a:t>
          </a:r>
          <a:endParaRPr lang="en-US" sz="1400" b="1">
            <a:ln>
              <a:noFill/>
            </a:ln>
            <a:solidFill>
              <a:schemeClr val="tx2"/>
            </a:solidFill>
          </a:endParaRPr>
        </a:p>
      </xdr:txBody>
    </xdr:sp>
    <xdr:clientData/>
  </xdr:twoCellAnchor>
  <xdr:twoCellAnchor>
    <xdr:from>
      <xdr:col>15</xdr:col>
      <xdr:colOff>428205</xdr:colOff>
      <xdr:row>6</xdr:row>
      <xdr:rowOff>1</xdr:rowOff>
    </xdr:from>
    <xdr:to>
      <xdr:col>22</xdr:col>
      <xdr:colOff>285750</xdr:colOff>
      <xdr:row>9</xdr:row>
      <xdr:rowOff>107155</xdr:rowOff>
    </xdr:to>
    <xdr:sp macro="" textlink="">
      <xdr:nvSpPr>
        <xdr:cNvPr id="12" name="Speech Bubble: Rectangle with Corners Rounded 11">
          <a:extLst>
            <a:ext uri="{FF2B5EF4-FFF2-40B4-BE49-F238E27FC236}">
              <a16:creationId xmlns:a16="http://schemas.microsoft.com/office/drawing/2014/main" id="{8EBA39A1-1DD3-4153-8A56-7F86F17F3EBF}"/>
            </a:ext>
          </a:extLst>
        </xdr:cNvPr>
        <xdr:cNvSpPr/>
      </xdr:nvSpPr>
      <xdr:spPr>
        <a:xfrm>
          <a:off x="10334205" y="1143001"/>
          <a:ext cx="4108076" cy="702467"/>
        </a:xfrm>
        <a:prstGeom prst="wedgeRoundRectCallout">
          <a:avLst>
            <a:gd name="adj1" fmla="val -60863"/>
            <a:gd name="adj2" fmla="val -8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u="none" baseline="0"/>
            <a:t>Complete first sections with identifying information for the PHA Subject Property and the three Comparable Units.  </a:t>
          </a:r>
          <a:endParaRPr lang="en-US" sz="1100" baseline="0"/>
        </a:p>
      </xdr:txBody>
    </xdr:sp>
    <xdr:clientData/>
  </xdr:twoCellAnchor>
  <xdr:twoCellAnchor>
    <xdr:from>
      <xdr:col>15</xdr:col>
      <xdr:colOff>497260</xdr:colOff>
      <xdr:row>14</xdr:row>
      <xdr:rowOff>159544</xdr:rowOff>
    </xdr:from>
    <xdr:to>
      <xdr:col>22</xdr:col>
      <xdr:colOff>273844</xdr:colOff>
      <xdr:row>16</xdr:row>
      <xdr:rowOff>121444</xdr:rowOff>
    </xdr:to>
    <xdr:sp macro="" textlink="">
      <xdr:nvSpPr>
        <xdr:cNvPr id="13" name="Speech Bubble: Rectangle with Corners Rounded 12">
          <a:extLst>
            <a:ext uri="{FF2B5EF4-FFF2-40B4-BE49-F238E27FC236}">
              <a16:creationId xmlns:a16="http://schemas.microsoft.com/office/drawing/2014/main" id="{C61B8749-8C6B-42A8-8166-18338968D610}"/>
            </a:ext>
          </a:extLst>
        </xdr:cNvPr>
        <xdr:cNvSpPr/>
      </xdr:nvSpPr>
      <xdr:spPr>
        <a:xfrm>
          <a:off x="10403260" y="2850357"/>
          <a:ext cx="4027115" cy="342900"/>
        </a:xfrm>
        <a:prstGeom prst="wedgeRoundRectCallout">
          <a:avLst>
            <a:gd name="adj1" fmla="val -60742"/>
            <a:gd name="adj2" fmla="val -1418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0" u="none" baseline="0"/>
            <a:t> Enter the square footage for each property.</a:t>
          </a:r>
          <a:endParaRPr lang="en-US" sz="1100" baseline="0"/>
        </a:p>
      </xdr:txBody>
    </xdr:sp>
    <xdr:clientData/>
  </xdr:twoCellAnchor>
  <xdr:twoCellAnchor>
    <xdr:from>
      <xdr:col>15</xdr:col>
      <xdr:colOff>552030</xdr:colOff>
      <xdr:row>12</xdr:row>
      <xdr:rowOff>119063</xdr:rowOff>
    </xdr:from>
    <xdr:to>
      <xdr:col>22</xdr:col>
      <xdr:colOff>297656</xdr:colOff>
      <xdr:row>14</xdr:row>
      <xdr:rowOff>107156</xdr:rowOff>
    </xdr:to>
    <xdr:sp macro="" textlink="">
      <xdr:nvSpPr>
        <xdr:cNvPr id="14" name="Speech Bubble: Rectangle with Corners Rounded 13">
          <a:extLst>
            <a:ext uri="{FF2B5EF4-FFF2-40B4-BE49-F238E27FC236}">
              <a16:creationId xmlns:a16="http://schemas.microsoft.com/office/drawing/2014/main" id="{DED44D55-AE65-4E2F-B761-06E1DC645A96}"/>
            </a:ext>
          </a:extLst>
        </xdr:cNvPr>
        <xdr:cNvSpPr/>
      </xdr:nvSpPr>
      <xdr:spPr>
        <a:xfrm>
          <a:off x="10458030" y="2428876"/>
          <a:ext cx="3996157" cy="369093"/>
        </a:xfrm>
        <a:prstGeom prst="wedgeRoundRectCallout">
          <a:avLst>
            <a:gd name="adj1" fmla="val -62927"/>
            <a:gd name="adj2" fmla="val 448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0" u="none" baseline="0"/>
            <a:t> Enter the year each property was built or renovated.</a:t>
          </a:r>
          <a:endParaRPr lang="en-US" sz="1100" baseline="0"/>
        </a:p>
      </xdr:txBody>
    </xdr:sp>
    <xdr:clientData/>
  </xdr:twoCellAnchor>
  <xdr:twoCellAnchor>
    <xdr:from>
      <xdr:col>15</xdr:col>
      <xdr:colOff>352005</xdr:colOff>
      <xdr:row>25</xdr:row>
      <xdr:rowOff>186532</xdr:rowOff>
    </xdr:from>
    <xdr:to>
      <xdr:col>22</xdr:col>
      <xdr:colOff>250031</xdr:colOff>
      <xdr:row>32</xdr:row>
      <xdr:rowOff>132557</xdr:rowOff>
    </xdr:to>
    <xdr:sp macro="" textlink="">
      <xdr:nvSpPr>
        <xdr:cNvPr id="15" name="Speech Bubble: Rectangle with Corners Rounded 14">
          <a:extLst>
            <a:ext uri="{FF2B5EF4-FFF2-40B4-BE49-F238E27FC236}">
              <a16:creationId xmlns:a16="http://schemas.microsoft.com/office/drawing/2014/main" id="{E7393D25-3AF7-4C6B-9D8D-DFC3C0C2E37F}"/>
            </a:ext>
          </a:extLst>
        </xdr:cNvPr>
        <xdr:cNvSpPr/>
      </xdr:nvSpPr>
      <xdr:spPr>
        <a:xfrm>
          <a:off x="10258005" y="4972845"/>
          <a:ext cx="4148557" cy="1279525"/>
        </a:xfrm>
        <a:prstGeom prst="wedgeRoundRectCallout">
          <a:avLst>
            <a:gd name="adj1" fmla="val -31018"/>
            <a:gd name="adj2" fmla="val -4940"/>
            <a:gd name="adj3" fmla="val 16667"/>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u="sng" baseline="0">
              <a:solidFill>
                <a:schemeClr val="tx2"/>
              </a:solidFill>
            </a:rPr>
            <a:t>Section A - B:</a:t>
          </a:r>
          <a:r>
            <a:rPr lang="en-US" sz="1200" b="1" u="none" baseline="0">
              <a:solidFill>
                <a:schemeClr val="tx2"/>
              </a:solidFill>
            </a:rPr>
            <a:t> </a:t>
          </a:r>
          <a:r>
            <a:rPr lang="en-US" sz="1200" b="0" u="none" baseline="0">
              <a:solidFill>
                <a:schemeClr val="tx2"/>
              </a:solidFill>
            </a:rPr>
            <a:t>Using the dropdown menus, select the characteristics of each property.  Each amenity is initially set to  "N". Using the drop down menu, change to "Y" in order to indicate that the unit includes that feature.</a:t>
          </a:r>
          <a:endParaRPr lang="en-US" sz="1200" b="0" baseline="0">
            <a:solidFill>
              <a:schemeClr val="tx2"/>
            </a:solidFill>
          </a:endParaRPr>
        </a:p>
      </xdr:txBody>
    </xdr:sp>
    <xdr:clientData/>
  </xdr:twoCellAnchor>
  <xdr:twoCellAnchor>
    <xdr:from>
      <xdr:col>15</xdr:col>
      <xdr:colOff>478211</xdr:colOff>
      <xdr:row>36</xdr:row>
      <xdr:rowOff>26988</xdr:rowOff>
    </xdr:from>
    <xdr:to>
      <xdr:col>22</xdr:col>
      <xdr:colOff>297656</xdr:colOff>
      <xdr:row>40</xdr:row>
      <xdr:rowOff>142874</xdr:rowOff>
    </xdr:to>
    <xdr:sp macro="" textlink="">
      <xdr:nvSpPr>
        <xdr:cNvPr id="16" name="Speech Bubble: Rectangle with Corners Rounded 15">
          <a:extLst>
            <a:ext uri="{FF2B5EF4-FFF2-40B4-BE49-F238E27FC236}">
              <a16:creationId xmlns:a16="http://schemas.microsoft.com/office/drawing/2014/main" id="{AB7E1B1B-FE51-4C29-BA05-D5E9428FE20F}"/>
            </a:ext>
          </a:extLst>
        </xdr:cNvPr>
        <xdr:cNvSpPr/>
      </xdr:nvSpPr>
      <xdr:spPr>
        <a:xfrm>
          <a:off x="10384211" y="6908801"/>
          <a:ext cx="4069976" cy="877886"/>
        </a:xfrm>
        <a:prstGeom prst="wedgeRoundRectCallout">
          <a:avLst>
            <a:gd name="adj1" fmla="val -60362"/>
            <a:gd name="adj2" fmla="val 2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Other Adjustments:</a:t>
          </a:r>
          <a:r>
            <a:rPr lang="en-US" sz="1100" b="0" u="none" baseline="0"/>
            <a:t> The write-in categories included by the PHA on the  Rent Adjustment Worksheet will be listed in Section C. Other Adjustments.  Users should continue using the drop down menus to select the characteristics of each property.</a:t>
          </a:r>
          <a:endParaRPr lang="en-US" sz="1100" baseline="0"/>
        </a:p>
      </xdr:txBody>
    </xdr:sp>
    <xdr:clientData/>
  </xdr:twoCellAnchor>
  <xdr:twoCellAnchor>
    <xdr:from>
      <xdr:col>15</xdr:col>
      <xdr:colOff>497260</xdr:colOff>
      <xdr:row>43</xdr:row>
      <xdr:rowOff>81756</xdr:rowOff>
    </xdr:from>
    <xdr:to>
      <xdr:col>22</xdr:col>
      <xdr:colOff>250030</xdr:colOff>
      <xdr:row>46</xdr:row>
      <xdr:rowOff>53181</xdr:rowOff>
    </xdr:to>
    <xdr:sp macro="" textlink="">
      <xdr:nvSpPr>
        <xdr:cNvPr id="17" name="Speech Bubble: Rectangle with Corners Rounded 16">
          <a:extLst>
            <a:ext uri="{FF2B5EF4-FFF2-40B4-BE49-F238E27FC236}">
              <a16:creationId xmlns:a16="http://schemas.microsoft.com/office/drawing/2014/main" id="{3EE8FCA6-D7BA-464B-8B16-FA61EFDD2BD2}"/>
            </a:ext>
          </a:extLst>
        </xdr:cNvPr>
        <xdr:cNvSpPr/>
      </xdr:nvSpPr>
      <xdr:spPr>
        <a:xfrm>
          <a:off x="10403260" y="8297069"/>
          <a:ext cx="4003301" cy="542925"/>
        </a:xfrm>
        <a:prstGeom prst="wedgeRoundRectCallout">
          <a:avLst>
            <a:gd name="adj1" fmla="val -60797"/>
            <a:gd name="adj2" fmla="val 473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a:t>
          </a:r>
          <a:r>
            <a:rPr lang="en-US" sz="1100" b="0" u="none" baseline="0"/>
            <a:t> Enter the unit rent per month for each of the three comparable units.</a:t>
          </a:r>
          <a:endParaRPr lang="en-US" sz="1100" baseline="0"/>
        </a:p>
      </xdr:txBody>
    </xdr:sp>
    <xdr:clientData/>
  </xdr:twoCellAnchor>
  <xdr:twoCellAnchor>
    <xdr:from>
      <xdr:col>15</xdr:col>
      <xdr:colOff>416719</xdr:colOff>
      <xdr:row>50</xdr:row>
      <xdr:rowOff>48419</xdr:rowOff>
    </xdr:from>
    <xdr:to>
      <xdr:col>22</xdr:col>
      <xdr:colOff>285750</xdr:colOff>
      <xdr:row>52</xdr:row>
      <xdr:rowOff>226218</xdr:rowOff>
    </xdr:to>
    <xdr:sp macro="" textlink="">
      <xdr:nvSpPr>
        <xdr:cNvPr id="18" name="Speech Bubble: Rectangle with Corners Rounded 17">
          <a:extLst>
            <a:ext uri="{FF2B5EF4-FFF2-40B4-BE49-F238E27FC236}">
              <a16:creationId xmlns:a16="http://schemas.microsoft.com/office/drawing/2014/main" id="{B3F5760E-D838-4654-B169-EF11E9AC5330}"/>
            </a:ext>
          </a:extLst>
        </xdr:cNvPr>
        <xdr:cNvSpPr/>
      </xdr:nvSpPr>
      <xdr:spPr>
        <a:xfrm>
          <a:off x="10322719" y="9597232"/>
          <a:ext cx="4119562" cy="570705"/>
        </a:xfrm>
        <a:prstGeom prst="wedgeRoundRectCallout">
          <a:avLst>
            <a:gd name="adj1" fmla="val -202544"/>
            <a:gd name="adj2" fmla="val -776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Proposed Flat Rent:</a:t>
          </a:r>
          <a:r>
            <a:rPr lang="en-US" sz="1100" b="0" u="none" baseline="0"/>
            <a:t> The cell highlighted yellow is the expected flat rent for that public housing unit.</a:t>
          </a:r>
          <a:endParaRPr lang="en-US" sz="1100" baseline="0"/>
        </a:p>
      </xdr:txBody>
    </xdr:sp>
    <xdr:clientData/>
  </xdr:twoCellAnchor>
  <xdr:twoCellAnchor>
    <xdr:from>
      <xdr:col>15</xdr:col>
      <xdr:colOff>433762</xdr:colOff>
      <xdr:row>21</xdr:row>
      <xdr:rowOff>30163</xdr:rowOff>
    </xdr:from>
    <xdr:to>
      <xdr:col>22</xdr:col>
      <xdr:colOff>345281</xdr:colOff>
      <xdr:row>24</xdr:row>
      <xdr:rowOff>59530</xdr:rowOff>
    </xdr:to>
    <xdr:sp macro="" textlink="">
      <xdr:nvSpPr>
        <xdr:cNvPr id="19" name="Speech Bubble: Rectangle with Corners Rounded 18">
          <a:extLst>
            <a:ext uri="{FF2B5EF4-FFF2-40B4-BE49-F238E27FC236}">
              <a16:creationId xmlns:a16="http://schemas.microsoft.com/office/drawing/2014/main" id="{11CD453B-0508-43CA-B579-6A20584852C9}"/>
            </a:ext>
          </a:extLst>
        </xdr:cNvPr>
        <xdr:cNvSpPr/>
      </xdr:nvSpPr>
      <xdr:spPr>
        <a:xfrm>
          <a:off x="10339762" y="4054476"/>
          <a:ext cx="4162050" cy="600867"/>
        </a:xfrm>
        <a:prstGeom prst="wedgeRoundRectCallout">
          <a:avLst>
            <a:gd name="adj1" fmla="val -59742"/>
            <a:gd name="adj2" fmla="val -388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 Unit Type:</a:t>
          </a:r>
          <a:r>
            <a:rPr lang="en-US" sz="1100" b="0" u="none" baseline="0"/>
            <a:t> The options for this amenity are  Central, Window, and None,  and can be selected from the drop down menu.</a:t>
          </a:r>
          <a:endParaRPr lang="en-US" sz="1100" baseline="0"/>
        </a:p>
      </xdr:txBody>
    </xdr:sp>
    <xdr:clientData/>
  </xdr:twoCellAnchor>
  <xdr:twoCellAnchor>
    <xdr:from>
      <xdr:col>15</xdr:col>
      <xdr:colOff>443286</xdr:colOff>
      <xdr:row>16</xdr:row>
      <xdr:rowOff>178594</xdr:rowOff>
    </xdr:from>
    <xdr:to>
      <xdr:col>22</xdr:col>
      <xdr:colOff>273844</xdr:colOff>
      <xdr:row>19</xdr:row>
      <xdr:rowOff>142874</xdr:rowOff>
    </xdr:to>
    <xdr:sp macro="" textlink="">
      <xdr:nvSpPr>
        <xdr:cNvPr id="20" name="Speech Bubble: Rectangle with Corners Rounded 19">
          <a:extLst>
            <a:ext uri="{FF2B5EF4-FFF2-40B4-BE49-F238E27FC236}">
              <a16:creationId xmlns:a16="http://schemas.microsoft.com/office/drawing/2014/main" id="{3A3B0BCE-E30C-4C8F-AC15-0348B8B0192E}"/>
            </a:ext>
          </a:extLst>
        </xdr:cNvPr>
        <xdr:cNvSpPr/>
      </xdr:nvSpPr>
      <xdr:spPr>
        <a:xfrm>
          <a:off x="10349286" y="3250407"/>
          <a:ext cx="4081089" cy="535780"/>
        </a:xfrm>
        <a:prstGeom prst="wedgeRoundRectCallout">
          <a:avLst>
            <a:gd name="adj1" fmla="val -60048"/>
            <a:gd name="adj2" fmla="val -5564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Number of Bathrooms:</a:t>
          </a:r>
          <a:r>
            <a:rPr lang="en-US" sz="1100" b="0" u="none" baseline="0"/>
            <a:t> Select total number of full and half baths from the dropdown menu. Full Bathroom = 1, Half bathroom = 0.5</a:t>
          </a:r>
          <a:endParaRPr lang="en-US" sz="1100" baseline="0"/>
        </a:p>
      </xdr:txBody>
    </xdr:sp>
    <xdr:clientData/>
  </xdr:twoCellAnchor>
  <xdr:twoCellAnchor>
    <xdr:from>
      <xdr:col>15</xdr:col>
      <xdr:colOff>464343</xdr:colOff>
      <xdr:row>9</xdr:row>
      <xdr:rowOff>166688</xdr:rowOff>
    </xdr:from>
    <xdr:to>
      <xdr:col>22</xdr:col>
      <xdr:colOff>261938</xdr:colOff>
      <xdr:row>12</xdr:row>
      <xdr:rowOff>83343</xdr:rowOff>
    </xdr:to>
    <xdr:sp macro="" textlink="">
      <xdr:nvSpPr>
        <xdr:cNvPr id="22" name="Speech Bubble: Rectangle with Corners Rounded 21">
          <a:extLst>
            <a:ext uri="{FF2B5EF4-FFF2-40B4-BE49-F238E27FC236}">
              <a16:creationId xmlns:a16="http://schemas.microsoft.com/office/drawing/2014/main" id="{07864645-63D7-4A46-8B4B-1F72A9B907B2}"/>
            </a:ext>
          </a:extLst>
        </xdr:cNvPr>
        <xdr:cNvSpPr/>
      </xdr:nvSpPr>
      <xdr:spPr>
        <a:xfrm>
          <a:off x="10370343" y="1905001"/>
          <a:ext cx="4048126" cy="488155"/>
        </a:xfrm>
        <a:prstGeom prst="wedgeRoundRectCallout">
          <a:avLst>
            <a:gd name="adj1" fmla="val -61598"/>
            <a:gd name="adj2" fmla="val -184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 for Comparable Units ($)</a:t>
          </a:r>
          <a:r>
            <a:rPr lang="en-US" sz="1100" b="0" u="none" baseline="0"/>
            <a:t> must entered to include that property in this analysis.</a:t>
          </a:r>
          <a:endParaRPr lang="en-US" sz="1100" baseline="0"/>
        </a:p>
      </xdr:txBody>
    </xdr:sp>
    <xdr:clientData/>
  </xdr:twoCellAnchor>
  <xdr:twoCellAnchor>
    <xdr:from>
      <xdr:col>15</xdr:col>
      <xdr:colOff>452437</xdr:colOff>
      <xdr:row>47</xdr:row>
      <xdr:rowOff>1</xdr:rowOff>
    </xdr:from>
    <xdr:to>
      <xdr:col>22</xdr:col>
      <xdr:colOff>250031</xdr:colOff>
      <xdr:row>49</xdr:row>
      <xdr:rowOff>161926</xdr:rowOff>
    </xdr:to>
    <xdr:sp macro="" textlink="">
      <xdr:nvSpPr>
        <xdr:cNvPr id="23" name="Speech Bubble: Rectangle with Corners Rounded 22">
          <a:extLst>
            <a:ext uri="{FF2B5EF4-FFF2-40B4-BE49-F238E27FC236}">
              <a16:creationId xmlns:a16="http://schemas.microsoft.com/office/drawing/2014/main" id="{3A40A19C-1BFE-4E42-B168-11754AB38CCD}"/>
            </a:ext>
          </a:extLst>
        </xdr:cNvPr>
        <xdr:cNvSpPr/>
      </xdr:nvSpPr>
      <xdr:spPr>
        <a:xfrm>
          <a:off x="10358437" y="8977314"/>
          <a:ext cx="4048125" cy="542925"/>
        </a:xfrm>
        <a:prstGeom prst="wedgeRoundRectCallout">
          <a:avLst>
            <a:gd name="adj1" fmla="val -60692"/>
            <a:gd name="adj2" fmla="val -316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sng" baseline="0">
              <a:solidFill>
                <a:schemeClr val="lt1"/>
              </a:solidFill>
              <a:effectLst/>
              <a:latin typeface="+mn-lt"/>
              <a:ea typeface="+mn-ea"/>
              <a:cs typeface="+mn-cs"/>
            </a:rPr>
            <a:t>Total Adjustments </a:t>
          </a:r>
          <a:r>
            <a:rPr lang="en-US" sz="1100" b="0" i="0" baseline="0">
              <a:solidFill>
                <a:schemeClr val="lt1"/>
              </a:solidFill>
              <a:effectLst/>
              <a:latin typeface="+mn-lt"/>
              <a:ea typeface="+mn-ea"/>
              <a:cs typeface="+mn-cs"/>
            </a:rPr>
            <a:t>will be calculated but not included in analysis unless there is an ‘Actual Monthly Rent ($)’ entered.</a:t>
          </a:r>
          <a:endParaRPr lang="en-US"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390525</xdr:colOff>
      <xdr:row>5</xdr:row>
      <xdr:rowOff>3175</xdr:rowOff>
    </xdr:from>
    <xdr:to>
      <xdr:col>20</xdr:col>
      <xdr:colOff>581024</xdr:colOff>
      <xdr:row>9</xdr:row>
      <xdr:rowOff>141566</xdr:rowOff>
    </xdr:to>
    <xdr:sp macro="" textlink="">
      <xdr:nvSpPr>
        <xdr:cNvPr id="2" name="Speech Bubble: Rectangle with Corners Rounded 1">
          <a:extLst>
            <a:ext uri="{FF2B5EF4-FFF2-40B4-BE49-F238E27FC236}">
              <a16:creationId xmlns:a16="http://schemas.microsoft.com/office/drawing/2014/main" id="{EA2E188E-9FC9-412B-B33F-1F70B7236BA4}"/>
            </a:ext>
          </a:extLst>
        </xdr:cNvPr>
        <xdr:cNvSpPr/>
      </xdr:nvSpPr>
      <xdr:spPr>
        <a:xfrm>
          <a:off x="9953625" y="955675"/>
          <a:ext cx="3238499" cy="925791"/>
        </a:xfrm>
        <a:prstGeom prst="wedgeRoundRectCallout">
          <a:avLst>
            <a:gd name="adj1" fmla="val -60863"/>
            <a:gd name="adj2" fmla="val -8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u="none" baseline="0"/>
            <a:t>Complete first sections with identifying information for the PHA Subject Property and the three Comparable Units. </a:t>
          </a:r>
          <a:endParaRPr lang="en-US" sz="1100" baseline="0"/>
        </a:p>
      </xdr:txBody>
    </xdr:sp>
    <xdr:clientData/>
  </xdr:twoCellAnchor>
  <xdr:twoCellAnchor>
    <xdr:from>
      <xdr:col>6</xdr:col>
      <xdr:colOff>53974</xdr:colOff>
      <xdr:row>0</xdr:row>
      <xdr:rowOff>69850</xdr:rowOff>
    </xdr:from>
    <xdr:to>
      <xdr:col>17</xdr:col>
      <xdr:colOff>292100</xdr:colOff>
      <xdr:row>4</xdr:row>
      <xdr:rowOff>136525</xdr:rowOff>
    </xdr:to>
    <xdr:sp macro="" textlink="">
      <xdr:nvSpPr>
        <xdr:cNvPr id="3" name="Rectangle: Rounded Corners 2">
          <a:extLst>
            <a:ext uri="{FF2B5EF4-FFF2-40B4-BE49-F238E27FC236}">
              <a16:creationId xmlns:a16="http://schemas.microsoft.com/office/drawing/2014/main" id="{ABE8A808-79D7-4B7D-913A-388B9EBCFD3C}"/>
            </a:ext>
          </a:extLst>
        </xdr:cNvPr>
        <xdr:cNvSpPr/>
      </xdr:nvSpPr>
      <xdr:spPr>
        <a:xfrm>
          <a:off x="3711574" y="69850"/>
          <a:ext cx="7362826" cy="828675"/>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ln>
                <a:noFill/>
              </a:ln>
              <a:solidFill>
                <a:schemeClr val="tx2"/>
              </a:solidFill>
            </a:rPr>
            <a:t>To calculate Proposed Flat Rent per Month,</a:t>
          </a:r>
          <a:r>
            <a:rPr lang="en-US" sz="1400" b="1" baseline="0">
              <a:ln>
                <a:noFill/>
              </a:ln>
              <a:solidFill>
                <a:schemeClr val="tx2"/>
              </a:solidFill>
            </a:rPr>
            <a:t> u</a:t>
          </a:r>
          <a:r>
            <a:rPr lang="en-US" sz="1400" b="1">
              <a:ln>
                <a:noFill/>
              </a:ln>
              <a:solidFill>
                <a:schemeClr val="tx2"/>
              </a:solidFill>
            </a:rPr>
            <a:t>sers must fill in all shaded boxes</a:t>
          </a:r>
          <a:r>
            <a:rPr lang="en-US" sz="1400" b="1" baseline="0">
              <a:ln>
                <a:noFill/>
              </a:ln>
              <a:solidFill>
                <a:schemeClr val="tx2"/>
              </a:solidFill>
            </a:rPr>
            <a:t> for the PHA Subject Property as well as the characteristics of </a:t>
          </a:r>
          <a:r>
            <a:rPr lang="en-US" sz="1400" b="1" u="sng" baseline="0">
              <a:ln>
                <a:noFill/>
              </a:ln>
              <a:solidFill>
                <a:schemeClr val="tx2"/>
              </a:solidFill>
            </a:rPr>
            <a:t>three</a:t>
          </a:r>
          <a:r>
            <a:rPr lang="en-US" sz="1400" b="1" baseline="0">
              <a:ln>
                <a:noFill/>
              </a:ln>
              <a:solidFill>
                <a:schemeClr val="tx2"/>
              </a:solidFill>
            </a:rPr>
            <a:t> comparable units in that community.</a:t>
          </a:r>
          <a:endParaRPr lang="en-US" sz="1400" b="1">
            <a:ln>
              <a:noFill/>
            </a:ln>
            <a:solidFill>
              <a:schemeClr val="tx2"/>
            </a:solidFill>
          </a:endParaRPr>
        </a:p>
      </xdr:txBody>
    </xdr:sp>
    <xdr:clientData/>
  </xdr:twoCellAnchor>
  <xdr:twoCellAnchor>
    <xdr:from>
      <xdr:col>15</xdr:col>
      <xdr:colOff>400050</xdr:colOff>
      <xdr:row>13</xdr:row>
      <xdr:rowOff>6350</xdr:rowOff>
    </xdr:from>
    <xdr:to>
      <xdr:col>20</xdr:col>
      <xdr:colOff>571500</xdr:colOff>
      <xdr:row>14</xdr:row>
      <xdr:rowOff>158750</xdr:rowOff>
    </xdr:to>
    <xdr:sp macro="" textlink="">
      <xdr:nvSpPr>
        <xdr:cNvPr id="4" name="Speech Bubble: Rectangle with Corners Rounded 3">
          <a:extLst>
            <a:ext uri="{FF2B5EF4-FFF2-40B4-BE49-F238E27FC236}">
              <a16:creationId xmlns:a16="http://schemas.microsoft.com/office/drawing/2014/main" id="{E40E4752-B1C8-40DB-B77C-B857CC375047}"/>
            </a:ext>
          </a:extLst>
        </xdr:cNvPr>
        <xdr:cNvSpPr/>
      </xdr:nvSpPr>
      <xdr:spPr>
        <a:xfrm>
          <a:off x="9963150" y="2508250"/>
          <a:ext cx="3219450" cy="342900"/>
        </a:xfrm>
        <a:prstGeom prst="wedgeRoundRectCallout">
          <a:avLst>
            <a:gd name="adj1" fmla="val -61258"/>
            <a:gd name="adj2" fmla="val -211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0" u="none" baseline="0"/>
            <a:t> Enter the square footage for each property</a:t>
          </a:r>
          <a:endParaRPr lang="en-US" sz="1100" baseline="0"/>
        </a:p>
      </xdr:txBody>
    </xdr:sp>
    <xdr:clientData/>
  </xdr:twoCellAnchor>
  <xdr:twoCellAnchor>
    <xdr:from>
      <xdr:col>15</xdr:col>
      <xdr:colOff>419099</xdr:colOff>
      <xdr:row>10</xdr:row>
      <xdr:rowOff>25400</xdr:rowOff>
    </xdr:from>
    <xdr:to>
      <xdr:col>20</xdr:col>
      <xdr:colOff>581024</xdr:colOff>
      <xdr:row>12</xdr:row>
      <xdr:rowOff>158750</xdr:rowOff>
    </xdr:to>
    <xdr:sp macro="" textlink="">
      <xdr:nvSpPr>
        <xdr:cNvPr id="5" name="Speech Bubble: Rectangle with Corners Rounded 4">
          <a:extLst>
            <a:ext uri="{FF2B5EF4-FFF2-40B4-BE49-F238E27FC236}">
              <a16:creationId xmlns:a16="http://schemas.microsoft.com/office/drawing/2014/main" id="{85DAF001-C71C-43BA-A793-A876FA6DE655}"/>
            </a:ext>
          </a:extLst>
        </xdr:cNvPr>
        <xdr:cNvSpPr/>
      </xdr:nvSpPr>
      <xdr:spPr>
        <a:xfrm>
          <a:off x="9982199" y="1955800"/>
          <a:ext cx="3209925" cy="514350"/>
        </a:xfrm>
        <a:prstGeom prst="wedgeRoundRectCallout">
          <a:avLst>
            <a:gd name="adj1" fmla="val -61960"/>
            <a:gd name="adj2" fmla="val 3751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0" u="none" baseline="0"/>
            <a:t> Enter the year each property was built or renovated.</a:t>
          </a:r>
          <a:endParaRPr lang="en-US" sz="1100" baseline="0"/>
        </a:p>
      </xdr:txBody>
    </xdr:sp>
    <xdr:clientData/>
  </xdr:twoCellAnchor>
  <xdr:twoCellAnchor>
    <xdr:from>
      <xdr:col>15</xdr:col>
      <xdr:colOff>457200</xdr:colOff>
      <xdr:row>26</xdr:row>
      <xdr:rowOff>104775</xdr:rowOff>
    </xdr:from>
    <xdr:to>
      <xdr:col>20</xdr:col>
      <xdr:colOff>590550</xdr:colOff>
      <xdr:row>33</xdr:row>
      <xdr:rowOff>50800</xdr:rowOff>
    </xdr:to>
    <xdr:sp macro="" textlink="">
      <xdr:nvSpPr>
        <xdr:cNvPr id="6" name="Speech Bubble: Rectangle with Corners Rounded 5">
          <a:extLst>
            <a:ext uri="{FF2B5EF4-FFF2-40B4-BE49-F238E27FC236}">
              <a16:creationId xmlns:a16="http://schemas.microsoft.com/office/drawing/2014/main" id="{F38D2827-328E-47C6-890C-AA49E0EBF27D}"/>
            </a:ext>
          </a:extLst>
        </xdr:cNvPr>
        <xdr:cNvSpPr/>
      </xdr:nvSpPr>
      <xdr:spPr>
        <a:xfrm>
          <a:off x="10020300" y="5273675"/>
          <a:ext cx="3181350" cy="1279525"/>
        </a:xfrm>
        <a:prstGeom prst="wedgeRoundRectCallout">
          <a:avLst>
            <a:gd name="adj1" fmla="val -62014"/>
            <a:gd name="adj2" fmla="val -2541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Section A - B:</a:t>
          </a:r>
          <a:r>
            <a:rPr lang="en-US" sz="1100" b="0" u="none" baseline="0"/>
            <a:t> Using the dropdown menus, select the characteristics of each property.  Each amenity is initially set to  "N". Using the drop down menue, change to "Y" in order to indicate that the unit includes that feature.</a:t>
          </a:r>
          <a:endParaRPr lang="en-US" sz="1100" baseline="0"/>
        </a:p>
      </xdr:txBody>
    </xdr:sp>
    <xdr:clientData/>
  </xdr:twoCellAnchor>
  <xdr:twoCellAnchor>
    <xdr:from>
      <xdr:col>15</xdr:col>
      <xdr:colOff>381000</xdr:colOff>
      <xdr:row>35</xdr:row>
      <xdr:rowOff>76201</xdr:rowOff>
    </xdr:from>
    <xdr:to>
      <xdr:col>20</xdr:col>
      <xdr:colOff>571500</xdr:colOff>
      <xdr:row>41</xdr:row>
      <xdr:rowOff>38101</xdr:rowOff>
    </xdr:to>
    <xdr:sp macro="" textlink="">
      <xdr:nvSpPr>
        <xdr:cNvPr id="7" name="Speech Bubble: Rectangle with Corners Rounded 6">
          <a:extLst>
            <a:ext uri="{FF2B5EF4-FFF2-40B4-BE49-F238E27FC236}">
              <a16:creationId xmlns:a16="http://schemas.microsoft.com/office/drawing/2014/main" id="{5D49887A-3E22-4A92-9393-A5A2B874C023}"/>
            </a:ext>
          </a:extLst>
        </xdr:cNvPr>
        <xdr:cNvSpPr/>
      </xdr:nvSpPr>
      <xdr:spPr>
        <a:xfrm>
          <a:off x="9563100" y="7258051"/>
          <a:ext cx="3238500" cy="1104900"/>
        </a:xfrm>
        <a:prstGeom prst="wedgeRoundRectCallout">
          <a:avLst>
            <a:gd name="adj1" fmla="val -60123"/>
            <a:gd name="adj2" fmla="val -764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Other Adjustments:</a:t>
          </a:r>
          <a:r>
            <a:rPr lang="en-US" sz="1100" b="0" u="none" baseline="0"/>
            <a:t> The write-in categories included by the PHA on the  Rent Adjustment Worksheet will be listed in Section C. Other Adjustments.  Users should continue using the drop down menus to select the characteristics of each property.</a:t>
          </a:r>
          <a:endParaRPr lang="en-US" sz="1100" baseline="0"/>
        </a:p>
      </xdr:txBody>
    </xdr:sp>
    <xdr:clientData/>
  </xdr:twoCellAnchor>
  <xdr:twoCellAnchor>
    <xdr:from>
      <xdr:col>15</xdr:col>
      <xdr:colOff>400050</xdr:colOff>
      <xdr:row>43</xdr:row>
      <xdr:rowOff>95250</xdr:rowOff>
    </xdr:from>
    <xdr:to>
      <xdr:col>20</xdr:col>
      <xdr:colOff>590550</xdr:colOff>
      <xdr:row>46</xdr:row>
      <xdr:rowOff>66675</xdr:rowOff>
    </xdr:to>
    <xdr:sp macro="" textlink="">
      <xdr:nvSpPr>
        <xdr:cNvPr id="8" name="Speech Bubble: Rectangle with Corners Rounded 7">
          <a:extLst>
            <a:ext uri="{FF2B5EF4-FFF2-40B4-BE49-F238E27FC236}">
              <a16:creationId xmlns:a16="http://schemas.microsoft.com/office/drawing/2014/main" id="{EB4BB60B-3F38-49FD-A471-4EE817BA0F7B}"/>
            </a:ext>
          </a:extLst>
        </xdr:cNvPr>
        <xdr:cNvSpPr/>
      </xdr:nvSpPr>
      <xdr:spPr>
        <a:xfrm>
          <a:off x="9544050" y="8802221"/>
          <a:ext cx="3216088" cy="542925"/>
        </a:xfrm>
        <a:prstGeom prst="wedgeRoundRectCallout">
          <a:avLst>
            <a:gd name="adj1" fmla="val -61060"/>
            <a:gd name="adj2" fmla="val -228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a:t>
          </a:r>
          <a:r>
            <a:rPr lang="en-US" sz="1100" b="0" u="none" baseline="0"/>
            <a:t> Enter the unit rent per month for each of the three comaprable units.</a:t>
          </a:r>
          <a:endParaRPr lang="en-US" sz="1100" baseline="0"/>
        </a:p>
      </xdr:txBody>
    </xdr:sp>
    <xdr:clientData/>
  </xdr:twoCellAnchor>
  <xdr:twoCellAnchor>
    <xdr:from>
      <xdr:col>15</xdr:col>
      <xdr:colOff>355226</xdr:colOff>
      <xdr:row>47</xdr:row>
      <xdr:rowOff>180975</xdr:rowOff>
    </xdr:from>
    <xdr:to>
      <xdr:col>20</xdr:col>
      <xdr:colOff>545726</xdr:colOff>
      <xdr:row>50</xdr:row>
      <xdr:rowOff>0</xdr:rowOff>
    </xdr:to>
    <xdr:sp macro="" textlink="">
      <xdr:nvSpPr>
        <xdr:cNvPr id="9" name="Speech Bubble: Rectangle with Corners Rounded 8">
          <a:extLst>
            <a:ext uri="{FF2B5EF4-FFF2-40B4-BE49-F238E27FC236}">
              <a16:creationId xmlns:a16="http://schemas.microsoft.com/office/drawing/2014/main" id="{85D03135-D0C5-4970-8973-4341A98D5CF8}"/>
            </a:ext>
          </a:extLst>
        </xdr:cNvPr>
        <xdr:cNvSpPr/>
      </xdr:nvSpPr>
      <xdr:spPr>
        <a:xfrm>
          <a:off x="9499226" y="9649946"/>
          <a:ext cx="3216088" cy="693083"/>
        </a:xfrm>
        <a:prstGeom prst="wedgeRoundRectCallout">
          <a:avLst>
            <a:gd name="adj1" fmla="val -242717"/>
            <a:gd name="adj2" fmla="val -599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Proposed Flat Rent:</a:t>
          </a:r>
          <a:r>
            <a:rPr lang="en-US" sz="1100" b="0" u="none" baseline="0"/>
            <a:t> The cell highlighted yellow is the expected flat rent for that public housing unit.</a:t>
          </a:r>
          <a:endParaRPr lang="en-US" sz="1100" baseline="0"/>
        </a:p>
      </xdr:txBody>
    </xdr:sp>
    <xdr:clientData/>
  </xdr:twoCellAnchor>
  <xdr:twoCellAnchor>
    <xdr:from>
      <xdr:col>15</xdr:col>
      <xdr:colOff>431800</xdr:colOff>
      <xdr:row>20</xdr:row>
      <xdr:rowOff>127001</xdr:rowOff>
    </xdr:from>
    <xdr:to>
      <xdr:col>20</xdr:col>
      <xdr:colOff>565150</xdr:colOff>
      <xdr:row>24</xdr:row>
      <xdr:rowOff>165101</xdr:rowOff>
    </xdr:to>
    <xdr:sp macro="" textlink="">
      <xdr:nvSpPr>
        <xdr:cNvPr id="10" name="Speech Bubble: Rectangle with Corners Rounded 9">
          <a:extLst>
            <a:ext uri="{FF2B5EF4-FFF2-40B4-BE49-F238E27FC236}">
              <a16:creationId xmlns:a16="http://schemas.microsoft.com/office/drawing/2014/main" id="{0395F2BF-6356-4C8B-A6F6-28BE67E35D7F}"/>
            </a:ext>
          </a:extLst>
        </xdr:cNvPr>
        <xdr:cNvSpPr/>
      </xdr:nvSpPr>
      <xdr:spPr>
        <a:xfrm>
          <a:off x="9994900" y="4152901"/>
          <a:ext cx="3181350" cy="800100"/>
        </a:xfrm>
        <a:prstGeom prst="wedgeRoundRectCallout">
          <a:avLst>
            <a:gd name="adj1" fmla="val -62013"/>
            <a:gd name="adj2" fmla="val -10080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 Unit Type:</a:t>
          </a:r>
          <a:r>
            <a:rPr lang="en-US" sz="1100" b="0" u="none" baseline="0"/>
            <a:t> The options for this amenity are  Central, Window, and None,  and can be selected from the drop down menu.</a:t>
          </a:r>
          <a:endParaRPr lang="en-US" sz="1100" baseline="0"/>
        </a:p>
      </xdr:txBody>
    </xdr:sp>
    <xdr:clientData/>
  </xdr:twoCellAnchor>
  <xdr:twoCellAnchor>
    <xdr:from>
      <xdr:col>15</xdr:col>
      <xdr:colOff>393700</xdr:colOff>
      <xdr:row>15</xdr:row>
      <xdr:rowOff>25400</xdr:rowOff>
    </xdr:from>
    <xdr:to>
      <xdr:col>20</xdr:col>
      <xdr:colOff>527050</xdr:colOff>
      <xdr:row>18</xdr:row>
      <xdr:rowOff>165100</xdr:rowOff>
    </xdr:to>
    <xdr:sp macro="" textlink="">
      <xdr:nvSpPr>
        <xdr:cNvPr id="11" name="Speech Bubble: Rectangle with Corners Rounded 10">
          <a:extLst>
            <a:ext uri="{FF2B5EF4-FFF2-40B4-BE49-F238E27FC236}">
              <a16:creationId xmlns:a16="http://schemas.microsoft.com/office/drawing/2014/main" id="{AF297875-54EF-47CC-A378-4A03DED06410}"/>
            </a:ext>
          </a:extLst>
        </xdr:cNvPr>
        <xdr:cNvSpPr/>
      </xdr:nvSpPr>
      <xdr:spPr>
        <a:xfrm>
          <a:off x="9956800" y="2908300"/>
          <a:ext cx="3181350" cy="711200"/>
        </a:xfrm>
        <a:prstGeom prst="wedgeRoundRectCallout">
          <a:avLst>
            <a:gd name="adj1" fmla="val -61215"/>
            <a:gd name="adj2" fmla="val -6009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Number of Bathrooms:</a:t>
          </a:r>
          <a:r>
            <a:rPr lang="en-US" sz="1100" b="0" u="none" baseline="0"/>
            <a:t> Select total number of full and half baths from the dropdown menu. Full Bathroom = 1, Half bathroom = 0.5</a:t>
          </a:r>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A26" sqref="A26"/>
    </sheetView>
  </sheetViews>
  <sheetFormatPr defaultRowHeight="15" x14ac:dyDescent="0.25"/>
  <cols>
    <col min="1" max="1" width="128.28515625" bestFit="1" customWidth="1"/>
  </cols>
  <sheetData>
    <row r="1" spans="1:1" x14ac:dyDescent="0.25">
      <c r="A1" t="s">
        <v>52</v>
      </c>
    </row>
    <row r="2" spans="1:1" x14ac:dyDescent="0.25">
      <c r="A2" t="s">
        <v>53</v>
      </c>
    </row>
    <row r="4" spans="1:1" x14ac:dyDescent="0.25">
      <c r="A4" t="s">
        <v>127</v>
      </c>
    </row>
  </sheetData>
  <customSheetViews>
    <customSheetView guid="{A4B793CE-738E-4476-8B1F-D42BECFCF658}">
      <selection activeCell="A5" sqref="A5"/>
      <pageMargins left="0.7" right="0.7" top="0.75" bottom="0.75" header="0.3" footer="0.3"/>
    </customSheetView>
  </customSheetView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52"/>
  <sheetViews>
    <sheetView showGridLines="0" showRowColHeaders="0" zoomScale="80" zoomScaleNormal="80" workbookViewId="0">
      <selection activeCell="E5" sqref="E5:F5"/>
    </sheetView>
  </sheetViews>
  <sheetFormatPr defaultRowHeight="15" x14ac:dyDescent="0.25"/>
  <cols>
    <col min="1" max="1" width="5.7109375" customWidth="1"/>
    <col min="2" max="3" width="1.7109375" customWidth="1"/>
    <col min="4" max="4" width="16.140625" style="18" customWidth="1"/>
    <col min="5" max="5" width="20.140625" style="18" customWidth="1"/>
    <col min="6" max="6" width="14.140625" style="1" customWidth="1"/>
    <col min="7" max="7" width="9.28515625" style="1" customWidth="1"/>
    <col min="8" max="9" width="9.28515625" customWidth="1"/>
    <col min="10" max="10" width="10.140625" style="1" customWidth="1"/>
    <col min="11" max="12" width="10.140625" customWidth="1"/>
    <col min="13" max="13" width="10.140625" style="1" customWidth="1"/>
    <col min="14" max="15" width="10.140625" customWidth="1"/>
  </cols>
  <sheetData>
    <row r="1" spans="2:15" x14ac:dyDescent="0.25">
      <c r="B1" s="181" t="s">
        <v>40</v>
      </c>
      <c r="C1" s="181"/>
      <c r="D1" s="181"/>
      <c r="E1" s="181"/>
      <c r="F1" s="181"/>
      <c r="G1" s="181"/>
      <c r="H1" s="181"/>
      <c r="I1" s="181"/>
      <c r="J1" s="181"/>
      <c r="K1" s="181"/>
      <c r="L1" s="181"/>
      <c r="M1" s="182"/>
      <c r="N1" s="182"/>
      <c r="O1" s="182"/>
    </row>
    <row r="2" spans="2:15" x14ac:dyDescent="0.25">
      <c r="B2" s="183" t="s">
        <v>42</v>
      </c>
      <c r="C2" s="183"/>
      <c r="D2" s="183"/>
      <c r="E2" s="183"/>
      <c r="F2" s="183"/>
      <c r="G2" s="183"/>
      <c r="H2" s="183"/>
      <c r="I2" s="183"/>
      <c r="J2" s="183"/>
      <c r="K2" s="183"/>
      <c r="L2" s="183"/>
      <c r="M2" s="182"/>
      <c r="N2" s="182"/>
      <c r="O2" s="182"/>
    </row>
    <row r="3" spans="2:15" x14ac:dyDescent="0.25">
      <c r="B3" s="183" t="s">
        <v>41</v>
      </c>
      <c r="C3" s="183"/>
      <c r="D3" s="183"/>
      <c r="E3" s="183"/>
      <c r="F3" s="183"/>
      <c r="G3" s="183"/>
      <c r="H3" s="183"/>
      <c r="I3" s="183"/>
      <c r="J3" s="183"/>
      <c r="K3" s="183"/>
      <c r="L3" s="183"/>
      <c r="M3" s="183"/>
      <c r="N3" s="183"/>
      <c r="O3" s="183"/>
    </row>
    <row r="4" spans="2:15" x14ac:dyDescent="0.25">
      <c r="B4" s="184"/>
      <c r="C4" s="184"/>
      <c r="D4" s="184"/>
      <c r="E4" s="184"/>
      <c r="F4" s="184"/>
      <c r="G4" s="184"/>
      <c r="H4" s="184"/>
      <c r="I4" s="184"/>
      <c r="J4" s="184"/>
      <c r="K4" s="184"/>
      <c r="L4" s="184"/>
      <c r="M4" s="184"/>
      <c r="N4" s="184"/>
      <c r="O4" s="184"/>
    </row>
    <row r="5" spans="2:15" ht="16.5" thickBot="1" x14ac:dyDescent="0.3">
      <c r="B5" s="185">
        <v>1</v>
      </c>
      <c r="C5" s="185"/>
      <c r="D5" s="59" t="s">
        <v>55</v>
      </c>
      <c r="E5" s="186" t="s">
        <v>54</v>
      </c>
      <c r="F5" s="187"/>
      <c r="G5" s="188" t="s">
        <v>169</v>
      </c>
      <c r="H5" s="189"/>
      <c r="I5" s="189"/>
      <c r="J5" s="189"/>
      <c r="K5" s="189"/>
      <c r="L5" s="189"/>
      <c r="M5" s="189"/>
      <c r="N5" s="189"/>
      <c r="O5" s="189"/>
    </row>
    <row r="6" spans="2:15" x14ac:dyDescent="0.25">
      <c r="B6" s="157">
        <v>2</v>
      </c>
      <c r="C6" s="158"/>
      <c r="D6" s="163" t="s">
        <v>45</v>
      </c>
      <c r="E6" s="164"/>
      <c r="F6" s="165"/>
      <c r="G6" s="166" t="s">
        <v>61</v>
      </c>
      <c r="H6" s="167"/>
      <c r="I6" s="168"/>
      <c r="J6" s="166" t="s">
        <v>62</v>
      </c>
      <c r="K6" s="167"/>
      <c r="L6" s="168"/>
      <c r="M6" s="166" t="s">
        <v>63</v>
      </c>
      <c r="N6" s="167"/>
      <c r="O6" s="169"/>
    </row>
    <row r="7" spans="2:15" x14ac:dyDescent="0.25">
      <c r="B7" s="159"/>
      <c r="C7" s="160"/>
      <c r="D7" s="95" t="s">
        <v>198</v>
      </c>
      <c r="E7" s="170" t="s">
        <v>125</v>
      </c>
      <c r="F7" s="171"/>
      <c r="G7" s="172" t="s">
        <v>186</v>
      </c>
      <c r="H7" s="173"/>
      <c r="I7" s="174"/>
      <c r="J7" s="172" t="s">
        <v>186</v>
      </c>
      <c r="K7" s="173"/>
      <c r="L7" s="174"/>
      <c r="M7" s="172" t="s">
        <v>186</v>
      </c>
      <c r="N7" s="173"/>
      <c r="O7" s="174"/>
    </row>
    <row r="8" spans="2:15" x14ac:dyDescent="0.25">
      <c r="B8" s="159"/>
      <c r="C8" s="160"/>
      <c r="D8" s="95" t="s">
        <v>57</v>
      </c>
      <c r="E8" s="95" t="s">
        <v>59</v>
      </c>
      <c r="F8" s="96" t="s">
        <v>58</v>
      </c>
      <c r="G8" s="172" t="s">
        <v>187</v>
      </c>
      <c r="H8" s="173"/>
      <c r="I8" s="174"/>
      <c r="J8" s="172" t="s">
        <v>187</v>
      </c>
      <c r="K8" s="173"/>
      <c r="L8" s="174"/>
      <c r="M8" s="172" t="s">
        <v>187</v>
      </c>
      <c r="N8" s="173"/>
      <c r="O8" s="174"/>
    </row>
    <row r="9" spans="2:15" x14ac:dyDescent="0.25">
      <c r="B9" s="159"/>
      <c r="C9" s="160"/>
      <c r="D9" s="199" t="s">
        <v>211</v>
      </c>
      <c r="E9" s="200"/>
      <c r="F9" s="201"/>
      <c r="G9" s="178" t="s">
        <v>210</v>
      </c>
      <c r="H9" s="179"/>
      <c r="I9" s="180"/>
      <c r="J9" s="178" t="s">
        <v>210</v>
      </c>
      <c r="K9" s="179"/>
      <c r="L9" s="180"/>
      <c r="M9" s="178" t="s">
        <v>210</v>
      </c>
      <c r="N9" s="179"/>
      <c r="O9" s="180"/>
    </row>
    <row r="10" spans="2:15" x14ac:dyDescent="0.25">
      <c r="B10" s="159"/>
      <c r="C10" s="160"/>
      <c r="D10" s="150" t="s">
        <v>0</v>
      </c>
      <c r="E10" s="151"/>
      <c r="F10" s="154" t="s">
        <v>16</v>
      </c>
      <c r="G10" s="146" t="s">
        <v>16</v>
      </c>
      <c r="H10" s="148" t="s">
        <v>19</v>
      </c>
      <c r="I10" s="156"/>
      <c r="J10" s="146" t="s">
        <v>16</v>
      </c>
      <c r="K10" s="148" t="s">
        <v>19</v>
      </c>
      <c r="L10" s="156"/>
      <c r="M10" s="146" t="s">
        <v>16</v>
      </c>
      <c r="N10" s="148" t="s">
        <v>19</v>
      </c>
      <c r="O10" s="149"/>
    </row>
    <row r="11" spans="2:15" x14ac:dyDescent="0.25">
      <c r="B11" s="161"/>
      <c r="C11" s="162"/>
      <c r="D11" s="152"/>
      <c r="E11" s="153"/>
      <c r="F11" s="155"/>
      <c r="G11" s="147"/>
      <c r="H11" s="16" t="s">
        <v>17</v>
      </c>
      <c r="I11" s="17" t="s">
        <v>18</v>
      </c>
      <c r="J11" s="147"/>
      <c r="K11" s="16" t="s">
        <v>17</v>
      </c>
      <c r="L11" s="17" t="s">
        <v>18</v>
      </c>
      <c r="M11" s="147"/>
      <c r="N11" s="16" t="s">
        <v>17</v>
      </c>
      <c r="O11" s="60" t="s">
        <v>18</v>
      </c>
    </row>
    <row r="12" spans="2:15" x14ac:dyDescent="0.25">
      <c r="B12" s="141" t="s">
        <v>120</v>
      </c>
      <c r="C12" s="142"/>
      <c r="D12" s="142"/>
      <c r="E12" s="142"/>
      <c r="F12" s="142"/>
      <c r="G12" s="142"/>
      <c r="H12" s="142"/>
      <c r="I12" s="142"/>
      <c r="J12" s="142"/>
      <c r="K12" s="142"/>
      <c r="L12" s="142"/>
      <c r="M12" s="142"/>
      <c r="N12" s="142"/>
      <c r="O12" s="143"/>
    </row>
    <row r="13" spans="2:15" x14ac:dyDescent="0.25">
      <c r="B13" s="136">
        <v>3</v>
      </c>
      <c r="C13" s="137"/>
      <c r="D13" s="138" t="s">
        <v>203</v>
      </c>
      <c r="E13" s="137"/>
      <c r="F13" s="97"/>
      <c r="G13" s="98"/>
      <c r="H13" s="11" t="str">
        <f>IF(G13="","",-IF(G13&gt;$F13,((G13-$F13)*'Rent Adjustment Worksheet'!$C$3),0))</f>
        <v/>
      </c>
      <c r="I13" s="11" t="str">
        <f>IF(G13="","",IFERROR(-IF(G13&gt;$F13,0,((G13-$F13)*'Rent Adjustment Worksheet'!$C$3)),0))</f>
        <v/>
      </c>
      <c r="J13" s="98"/>
      <c r="K13" s="11" t="str">
        <f>IF(J13="","",-IF(J13&gt;$F13,((J13-$F13)*'Rent Adjustment Worksheet'!$C$3),0))</f>
        <v/>
      </c>
      <c r="L13" s="11" t="str">
        <f>IF(J13="","",IFERROR(-IF(J13&gt;$F13,0,((J13-$F13)*'Rent Adjustment Worksheet'!$C$3)),0))</f>
        <v/>
      </c>
      <c r="M13" s="98"/>
      <c r="N13" s="11" t="str">
        <f>IF(M13="","",-IF(M13&gt;$F13,((M13-$F13)*'Rent Adjustment Worksheet'!$C$3),0))</f>
        <v/>
      </c>
      <c r="O13" s="104" t="str">
        <f>IF(M13="","",IFERROR(-IF(M13&gt;$F13,0,((M13-$F13)*'Rent Adjustment Worksheet'!$C$3)),0))</f>
        <v/>
      </c>
    </row>
    <row r="14" spans="2:15" x14ac:dyDescent="0.25">
      <c r="B14" s="136">
        <v>4</v>
      </c>
      <c r="C14" s="137"/>
      <c r="D14" s="138" t="s">
        <v>20</v>
      </c>
      <c r="E14" s="137"/>
      <c r="F14" s="99"/>
      <c r="G14" s="100"/>
      <c r="H14" s="64" t="str">
        <f>IF(G14="","",IFERROR(-IF($G$14&gt;$F$14,($G$14-$F$14)*VLOOKUP($D14,'Rent Adjustment Worksheet'!$A:$C,3,0)/10),0))</f>
        <v/>
      </c>
      <c r="I14" s="64" t="str">
        <f>IF(G14="","",IFERROR(-IF($G$14&gt;$F$14,0,($G$14-$F$14)*VLOOKUP($D14,'Rent Adjustment Worksheet'!$A:$C,3,0)/10),0))</f>
        <v/>
      </c>
      <c r="J14" s="100"/>
      <c r="K14" s="64" t="str">
        <f>IF(J14="","",IFERROR(-IF($J$14&gt;$F$14,($J$14-$F$14)*VLOOKUP($D14,'Rent Adjustment Worksheet'!$A:$C,3,0)/10),0))</f>
        <v/>
      </c>
      <c r="L14" s="64" t="str">
        <f>IF(J14="","",IFERROR(-IF($J$14&gt;$F$14,0,($J$14-$F$14)*VLOOKUP($D14,'Rent Adjustment Worksheet'!$A:$C,3,0)/10),0))</f>
        <v/>
      </c>
      <c r="M14" s="100"/>
      <c r="N14" s="64" t="str">
        <f>IF(M14="","",IFERROR(-IF($M$14&gt;$F$14,($M$14-$F$14)*VLOOKUP($D14,'Rent Adjustment Worksheet'!$A:$C,3,0)/10),0))</f>
        <v/>
      </c>
      <c r="O14" s="66" t="str">
        <f>IF(M14="","",IFERROR(-IF($M$14&gt;$F$14,0,($M$14-$F$14)*VLOOKUP($D14,'Rent Adjustment Worksheet'!$A:$C,3,0)/10),0))</f>
        <v/>
      </c>
    </row>
    <row r="15" spans="2:15" x14ac:dyDescent="0.25">
      <c r="B15" s="136">
        <v>5</v>
      </c>
      <c r="C15" s="137"/>
      <c r="D15" s="138" t="s">
        <v>21</v>
      </c>
      <c r="E15" s="137"/>
      <c r="F15" s="97">
        <v>0</v>
      </c>
      <c r="G15" s="98">
        <v>0</v>
      </c>
      <c r="H15" s="64">
        <f>-IF($G$15&gt;$F$15, VLOOKUP(($G$15-$F$15),'Rent Adjustment Worksheet'!$J:$K,2,FALSE), 0)</f>
        <v>0</v>
      </c>
      <c r="I15" s="64">
        <f>IF($G$15&lt;$F$15, VLOOKUP(($F$15-$G$15),'Rent Adjustment Worksheet'!$J:$K,2,FALSE), 0)</f>
        <v>0</v>
      </c>
      <c r="J15" s="98">
        <v>0</v>
      </c>
      <c r="K15" s="64">
        <f>-IF($J$15&gt;$F$15, VLOOKUP(($J$15-$F$15),'Rent Adjustment Worksheet'!$J:$K,2,FALSE), 0)</f>
        <v>0</v>
      </c>
      <c r="L15" s="64">
        <f>IF($J$15&lt;$F$15, VLOOKUP(($F$15-$J$15),'Rent Adjustment Worksheet'!$J:$K,2,FALSE), 0)</f>
        <v>0</v>
      </c>
      <c r="M15" s="98">
        <v>0</v>
      </c>
      <c r="N15" s="64">
        <f>-IF($M$15&gt;$F$15, VLOOKUP(($M$15-$F$15),'Rent Adjustment Worksheet'!$J:$K,2,FALSE), 0)</f>
        <v>0</v>
      </c>
      <c r="O15" s="66">
        <f>IF($M$15&lt;$F$15, VLOOKUP(($F$15-$M$15),'Rent Adjustment Worksheet'!$J:$K,2,FALSE), 0)</f>
        <v>0</v>
      </c>
    </row>
    <row r="16" spans="2:15" x14ac:dyDescent="0.25">
      <c r="B16" s="136">
        <v>6</v>
      </c>
      <c r="C16" s="137"/>
      <c r="D16" s="138" t="s">
        <v>12</v>
      </c>
      <c r="E16" s="137"/>
      <c r="F16" s="99" t="s">
        <v>30</v>
      </c>
      <c r="G16" s="100" t="s">
        <v>30</v>
      </c>
      <c r="H16" s="64">
        <f>IF(AND($F16="N",G16="Y"),-VLOOKUP($D16,'Rent Adjustment Worksheet'!$B:$C,2,FALSE),0)</f>
        <v>0</v>
      </c>
      <c r="I16" s="64">
        <f>IF(AND($F16="Y",G16="N"),VLOOKUP($D16,'Rent Adjustment Worksheet'!$B:$C,2,FALSE),0)</f>
        <v>0</v>
      </c>
      <c r="J16" s="100" t="s">
        <v>30</v>
      </c>
      <c r="K16" s="64">
        <f>IF(AND($F16="N",J16="Y"),-VLOOKUP($D16,'Rent Adjustment Worksheet'!$B:$C,2,FALSE),0)</f>
        <v>0</v>
      </c>
      <c r="L16" s="64">
        <f>IF(AND($F16="Y",J16="N"),VLOOKUP($D16,'Rent Adjustment Worksheet'!$B:$C,2,FALSE),0)</f>
        <v>0</v>
      </c>
      <c r="M16" s="100" t="s">
        <v>30</v>
      </c>
      <c r="N16" s="64">
        <f>IF(AND($F16="N",M16="Y"),-VLOOKUP($D16,'Rent Adjustment Worksheet'!$B:$C,2,FALSE),0)</f>
        <v>0</v>
      </c>
      <c r="O16" s="66">
        <f>IF(AND($F16="Y",M16="N"),VLOOKUP($D16,'Rent Adjustment Worksheet'!$B:$C,2,FALSE),0)</f>
        <v>0</v>
      </c>
    </row>
    <row r="17" spans="2:15" x14ac:dyDescent="0.25">
      <c r="B17" s="136">
        <v>7</v>
      </c>
      <c r="C17" s="137"/>
      <c r="D17" s="138" t="s">
        <v>8</v>
      </c>
      <c r="E17" s="137"/>
      <c r="F17" s="99" t="s">
        <v>30</v>
      </c>
      <c r="G17" s="100" t="s">
        <v>30</v>
      </c>
      <c r="H17" s="64">
        <f>IF(AND($F17="N",G17="Y"),-VLOOKUP($D17,'Rent Adjustment Worksheet'!$B:$C,2,FALSE),0)</f>
        <v>0</v>
      </c>
      <c r="I17" s="64">
        <f>IF(AND($F17="Y",G17="N"),VLOOKUP($D17,'Rent Adjustment Worksheet'!$B:$C,2,FALSE),0)</f>
        <v>0</v>
      </c>
      <c r="J17" s="100" t="s">
        <v>30</v>
      </c>
      <c r="K17" s="64">
        <f>IF(AND($F17="N",J17="Y"),-VLOOKUP($D17,'Rent Adjustment Worksheet'!$B:$C,2,FALSE),0)</f>
        <v>0</v>
      </c>
      <c r="L17" s="64">
        <f>IF(AND($F17="Y",J17="N"),VLOOKUP($D17,'Rent Adjustment Worksheet'!$B:$C,2,FALSE),0)</f>
        <v>0</v>
      </c>
      <c r="M17" s="100" t="s">
        <v>30</v>
      </c>
      <c r="N17" s="64">
        <f>IF(AND($F17="N",M17="Y"),-VLOOKUP($D17,'Rent Adjustment Worksheet'!$B:$C,2,FALSE),0)</f>
        <v>0</v>
      </c>
      <c r="O17" s="66">
        <f>IF(AND($F17="Y",M17="N"),VLOOKUP($D17,'Rent Adjustment Worksheet'!$B:$C,2,FALSE),0)</f>
        <v>0</v>
      </c>
    </row>
    <row r="18" spans="2:15" x14ac:dyDescent="0.25">
      <c r="B18" s="136">
        <v>8</v>
      </c>
      <c r="C18" s="137"/>
      <c r="D18" s="138" t="s">
        <v>11</v>
      </c>
      <c r="E18" s="137"/>
      <c r="F18" s="99" t="s">
        <v>30</v>
      </c>
      <c r="G18" s="100" t="s">
        <v>30</v>
      </c>
      <c r="H18" s="64">
        <f>IF(AND($F18="N",G18="Y"),-VLOOKUP($D18,'Rent Adjustment Worksheet'!$B:$C,2,FALSE),0)</f>
        <v>0</v>
      </c>
      <c r="I18" s="64">
        <f>IF(AND($F18="Y",G18="N"),VLOOKUP($D18,'Rent Adjustment Worksheet'!$B:$C,2,FALSE),0)</f>
        <v>0</v>
      </c>
      <c r="J18" s="100" t="s">
        <v>30</v>
      </c>
      <c r="K18" s="64">
        <f>IF(AND($F18="N",J18="Y"),-VLOOKUP($D18,'Rent Adjustment Worksheet'!$B:$C,2,FALSE),0)</f>
        <v>0</v>
      </c>
      <c r="L18" s="64">
        <f>IF(AND($F18="Y",J18="N"),VLOOKUP($D18,'Rent Adjustment Worksheet'!$B:$C,2,FALSE),0)</f>
        <v>0</v>
      </c>
      <c r="M18" s="100" t="s">
        <v>30</v>
      </c>
      <c r="N18" s="64">
        <f>IF(AND($F18="N",M18="Y"),-VLOOKUP($D18,'Rent Adjustment Worksheet'!$B:$C,2,FALSE),0)</f>
        <v>0</v>
      </c>
      <c r="O18" s="66">
        <f>IF(AND($F18="Y",M18="N"),VLOOKUP($D18,'Rent Adjustment Worksheet'!$B:$C,2,FALSE),0)</f>
        <v>0</v>
      </c>
    </row>
    <row r="19" spans="2:15" x14ac:dyDescent="0.25">
      <c r="B19" s="136">
        <v>9</v>
      </c>
      <c r="C19" s="137"/>
      <c r="D19" s="138" t="s">
        <v>14</v>
      </c>
      <c r="E19" s="137"/>
      <c r="F19" s="99" t="s">
        <v>30</v>
      </c>
      <c r="G19" s="100" t="s">
        <v>30</v>
      </c>
      <c r="H19" s="64">
        <f>IF(AND($F19="N",G19="Y"),-VLOOKUP($D19,'Rent Adjustment Worksheet'!$B:$C,2,FALSE),0)</f>
        <v>0</v>
      </c>
      <c r="I19" s="64">
        <f>IF(AND($F19="Y",G19="N"),VLOOKUP($D19,'Rent Adjustment Worksheet'!$B:$C,2,FALSE),0)</f>
        <v>0</v>
      </c>
      <c r="J19" s="100" t="s">
        <v>30</v>
      </c>
      <c r="K19" s="64">
        <f>IF(AND($F19="N",J19="Y"),-VLOOKUP($D19,'Rent Adjustment Worksheet'!$B:$C,2,FALSE),0)</f>
        <v>0</v>
      </c>
      <c r="L19" s="64">
        <f>IF(AND($F19="Y",J19="N"),VLOOKUP($D19,'Rent Adjustment Worksheet'!$B:$C,2,FALSE),0)</f>
        <v>0</v>
      </c>
      <c r="M19" s="100" t="s">
        <v>30</v>
      </c>
      <c r="N19" s="64">
        <f>IF(AND($F19="N",M19="Y"),-VLOOKUP($D19,'Rent Adjustment Worksheet'!$B:$C,2,FALSE),0)</f>
        <v>0</v>
      </c>
      <c r="O19" s="66">
        <f>IF(AND($F19="Y",M19="N"),VLOOKUP($D19,'Rent Adjustment Worksheet'!$B:$C,2,FALSE),0)</f>
        <v>0</v>
      </c>
    </row>
    <row r="20" spans="2:15" x14ac:dyDescent="0.25">
      <c r="B20" s="136">
        <v>10</v>
      </c>
      <c r="C20" s="137"/>
      <c r="D20" s="138" t="s">
        <v>38</v>
      </c>
      <c r="E20" s="137"/>
      <c r="F20" s="99" t="s">
        <v>31</v>
      </c>
      <c r="G20" s="100" t="s">
        <v>31</v>
      </c>
      <c r="H20" s="64">
        <f>AC!$E$22</f>
        <v>0</v>
      </c>
      <c r="I20" s="64">
        <f>AC!$F$22</f>
        <v>0</v>
      </c>
      <c r="J20" s="100" t="s">
        <v>31</v>
      </c>
      <c r="K20" s="64">
        <f>AC!$E$23</f>
        <v>0</v>
      </c>
      <c r="L20" s="64">
        <f>AC!$F$23</f>
        <v>0</v>
      </c>
      <c r="M20" s="100" t="s">
        <v>31</v>
      </c>
      <c r="N20" s="64">
        <f>AC!$E$24</f>
        <v>0</v>
      </c>
      <c r="O20" s="66">
        <f>AC!$F$24</f>
        <v>0</v>
      </c>
    </row>
    <row r="21" spans="2:15" x14ac:dyDescent="0.25">
      <c r="B21" s="136">
        <v>11</v>
      </c>
      <c r="C21" s="137"/>
      <c r="D21" s="138" t="s">
        <v>9</v>
      </c>
      <c r="E21" s="137"/>
      <c r="F21" s="99" t="s">
        <v>30</v>
      </c>
      <c r="G21" s="100" t="s">
        <v>30</v>
      </c>
      <c r="H21" s="64">
        <f>IF(AND($F21="N",G21="Y"),-VLOOKUP($D21,'Rent Adjustment Worksheet'!$B:$C,2,FALSE),0)</f>
        <v>0</v>
      </c>
      <c r="I21" s="64">
        <f>IF(AND($F21="Y",G21="N"),VLOOKUP($D21,'Rent Adjustment Worksheet'!$B:$C,2,FALSE),0)</f>
        <v>0</v>
      </c>
      <c r="J21" s="100" t="s">
        <v>30</v>
      </c>
      <c r="K21" s="64">
        <f>IF(AND($F21="N",J21="Y"),-VLOOKUP($D21,'Rent Adjustment Worksheet'!$B:$C,2,FALSE),0)</f>
        <v>0</v>
      </c>
      <c r="L21" s="64">
        <f>IF(AND($F21="Y",J21="N"),VLOOKUP($D21,'Rent Adjustment Worksheet'!$B:$C,2,FALSE),0)</f>
        <v>0</v>
      </c>
      <c r="M21" s="100" t="s">
        <v>30</v>
      </c>
      <c r="N21" s="64">
        <f>IF(AND($F21="N",M21="Y"),-VLOOKUP($D21,'Rent Adjustment Worksheet'!$B:$C,2,FALSE),0)</f>
        <v>0</v>
      </c>
      <c r="O21" s="66">
        <f>IF(AND($F21="Y",M21="N"),VLOOKUP($D21,'Rent Adjustment Worksheet'!$B:$C,2,FALSE),0)</f>
        <v>0</v>
      </c>
    </row>
    <row r="22" spans="2:15" x14ac:dyDescent="0.25">
      <c r="B22" s="136">
        <v>12</v>
      </c>
      <c r="C22" s="137"/>
      <c r="D22" s="138" t="s">
        <v>23</v>
      </c>
      <c r="E22" s="137"/>
      <c r="F22" s="99" t="s">
        <v>30</v>
      </c>
      <c r="G22" s="100" t="s">
        <v>30</v>
      </c>
      <c r="H22" s="64">
        <f>IF(AND($F22="N",G22="Y"),-VLOOKUP($D22,'Rent Adjustment Worksheet'!$B:$C,2,FALSE),0)</f>
        <v>0</v>
      </c>
      <c r="I22" s="64">
        <f>IF(AND($F22="Y",G22="N"),VLOOKUP($D22,'Rent Adjustment Worksheet'!$B:$C,2,FALSE),0)</f>
        <v>0</v>
      </c>
      <c r="J22" s="100" t="s">
        <v>30</v>
      </c>
      <c r="K22" s="64">
        <f>IF(AND($F22="N",J22="Y"),-VLOOKUP($D22,'Rent Adjustment Worksheet'!$B:$C,2,FALSE),0)</f>
        <v>0</v>
      </c>
      <c r="L22" s="64">
        <f>IF(AND($F22="Y",J22="N"),VLOOKUP($D22,'Rent Adjustment Worksheet'!$B:$C,2,FALSE),0)</f>
        <v>0</v>
      </c>
      <c r="M22" s="100" t="s">
        <v>30</v>
      </c>
      <c r="N22" s="64">
        <f>IF(AND($F22="N",M22="Y"),-VLOOKUP($D22,'Rent Adjustment Worksheet'!$B:$C,2,FALSE),0)</f>
        <v>0</v>
      </c>
      <c r="O22" s="66">
        <f>IF(AND($F22="Y",M22="N"),VLOOKUP($D22,'Rent Adjustment Worksheet'!$B:$C,2,FALSE),0)</f>
        <v>0</v>
      </c>
    </row>
    <row r="23" spans="2:15" x14ac:dyDescent="0.25">
      <c r="B23" s="136">
        <v>13</v>
      </c>
      <c r="C23" s="137"/>
      <c r="D23" s="138" t="s">
        <v>24</v>
      </c>
      <c r="E23" s="137"/>
      <c r="F23" s="99" t="s">
        <v>30</v>
      </c>
      <c r="G23" s="100" t="s">
        <v>30</v>
      </c>
      <c r="H23" s="64">
        <f>IF(AND($F23="N",G23="Y"),-VLOOKUP($D23,'Rent Adjustment Worksheet'!$B:$C,2,FALSE),0)</f>
        <v>0</v>
      </c>
      <c r="I23" s="64">
        <f>IF(AND($F23="Y",G23="N"),VLOOKUP($D23,'Rent Adjustment Worksheet'!$B:$C,2,FALSE),0)</f>
        <v>0</v>
      </c>
      <c r="J23" s="100" t="s">
        <v>30</v>
      </c>
      <c r="K23" s="64">
        <f>IF(AND($F23="N",J23="Y"),-VLOOKUP($D23,'Rent Adjustment Worksheet'!$B:$C,2,FALSE),0)</f>
        <v>0</v>
      </c>
      <c r="L23" s="64">
        <f>IF(AND($F23="Y",J23="N"),VLOOKUP($D23,'Rent Adjustment Worksheet'!$B:$C,2,FALSE),0)</f>
        <v>0</v>
      </c>
      <c r="M23" s="100" t="s">
        <v>30</v>
      </c>
      <c r="N23" s="64">
        <f>IF(AND($F23="N",M23="Y"),-VLOOKUP($D23,'Rent Adjustment Worksheet'!$B:$C,2,FALSE),0)</f>
        <v>0</v>
      </c>
      <c r="O23" s="66">
        <f>IF(AND($F23="Y",M23="N"),VLOOKUP($D23,'Rent Adjustment Worksheet'!$B:$C,2,FALSE),0)</f>
        <v>0</v>
      </c>
    </row>
    <row r="24" spans="2:15" x14ac:dyDescent="0.25">
      <c r="B24" s="136">
        <v>14</v>
      </c>
      <c r="C24" s="137"/>
      <c r="D24" s="138" t="s">
        <v>13</v>
      </c>
      <c r="E24" s="137"/>
      <c r="F24" s="99" t="s">
        <v>30</v>
      </c>
      <c r="G24" s="100" t="s">
        <v>30</v>
      </c>
      <c r="H24" s="64">
        <f>IF(AND($F24="N",G24="Y"),-VLOOKUP($D24,'Rent Adjustment Worksheet'!$B:$C,2,FALSE),0)</f>
        <v>0</v>
      </c>
      <c r="I24" s="64">
        <f>IF(AND($F24="Y",G24="N"),VLOOKUP($D24,'Rent Adjustment Worksheet'!$B:$C,2,FALSE),0)</f>
        <v>0</v>
      </c>
      <c r="J24" s="100" t="s">
        <v>30</v>
      </c>
      <c r="K24" s="64">
        <f>IF(AND($F24="N",J24="Y"),-VLOOKUP($D24,'Rent Adjustment Worksheet'!$B:$C,2,FALSE),0)</f>
        <v>0</v>
      </c>
      <c r="L24" s="64">
        <f>IF(AND($F24="Y",J24="N"),VLOOKUP($D24,'Rent Adjustment Worksheet'!$B:$C,2,FALSE),0)</f>
        <v>0</v>
      </c>
      <c r="M24" s="100" t="s">
        <v>30</v>
      </c>
      <c r="N24" s="64">
        <f>IF(AND($F24="N",M24="Y"),-VLOOKUP($D24,'Rent Adjustment Worksheet'!$B:$C,2,FALSE),0)</f>
        <v>0</v>
      </c>
      <c r="O24" s="66">
        <f>IF(AND($F24="Y",M24="N"),VLOOKUP($D24,'Rent Adjustment Worksheet'!$B:$C,2,FALSE),0)</f>
        <v>0</v>
      </c>
    </row>
    <row r="25" spans="2:15" x14ac:dyDescent="0.25">
      <c r="B25" s="136">
        <v>15</v>
      </c>
      <c r="C25" s="137"/>
      <c r="D25" s="138" t="s">
        <v>123</v>
      </c>
      <c r="E25" s="137"/>
      <c r="F25" s="99" t="s">
        <v>30</v>
      </c>
      <c r="G25" s="100" t="s">
        <v>30</v>
      </c>
      <c r="H25" s="64">
        <f>IF(AND($F25="N",G25="Y"),-VLOOKUP($D25,'Rent Adjustment Worksheet'!$B:$C,2,FALSE),0)</f>
        <v>0</v>
      </c>
      <c r="I25" s="64">
        <f>IF(AND($F25="Y",G25="N"),VLOOKUP($D25,'Rent Adjustment Worksheet'!$B:$C,2,FALSE),0)</f>
        <v>0</v>
      </c>
      <c r="J25" s="100" t="s">
        <v>30</v>
      </c>
      <c r="K25" s="64">
        <f>IF(AND($F25="N",J25="Y"),-VLOOKUP($D25,'Rent Adjustment Worksheet'!$B:$C,2,FALSE),0)</f>
        <v>0</v>
      </c>
      <c r="L25" s="64">
        <f>IF(AND($F25="Y",J25="N"),VLOOKUP($D25,'Rent Adjustment Worksheet'!$B:$C,2,FALSE),0)</f>
        <v>0</v>
      </c>
      <c r="M25" s="100" t="s">
        <v>30</v>
      </c>
      <c r="N25" s="64">
        <f>IF(AND($F25="N",M25="Y"),-VLOOKUP($D25,'Rent Adjustment Worksheet'!$B:$C,2,FALSE),0)</f>
        <v>0</v>
      </c>
      <c r="O25" s="66">
        <f>IF(AND($F25="Y",M25="N"),VLOOKUP($D25,'Rent Adjustment Worksheet'!$B:$C,2,FALSE),0)</f>
        <v>0</v>
      </c>
    </row>
    <row r="26" spans="2:15" x14ac:dyDescent="0.25">
      <c r="B26" s="136">
        <v>16</v>
      </c>
      <c r="C26" s="137"/>
      <c r="D26" s="138" t="s">
        <v>10</v>
      </c>
      <c r="E26" s="137"/>
      <c r="F26" s="99" t="s">
        <v>30</v>
      </c>
      <c r="G26" s="100" t="s">
        <v>30</v>
      </c>
      <c r="H26" s="64">
        <f>IF(AND($F26="N",G26="Y"),-VLOOKUP($D26,'Rent Adjustment Worksheet'!$B:$C,2,FALSE),0)</f>
        <v>0</v>
      </c>
      <c r="I26" s="64">
        <f>IF(AND($F26="Y",G26="N"),VLOOKUP($D26,'Rent Adjustment Worksheet'!$B:$C,2,FALSE),0)</f>
        <v>0</v>
      </c>
      <c r="J26" s="100" t="s">
        <v>30</v>
      </c>
      <c r="K26" s="64">
        <f>IF(AND($F26="N",J26="Y"),-VLOOKUP($D26,'Rent Adjustment Worksheet'!$B:$C,2,FALSE),0)</f>
        <v>0</v>
      </c>
      <c r="L26" s="64">
        <f>IF(AND($F26="Y",J26="N"),VLOOKUP($D26,'Rent Adjustment Worksheet'!$B:$C,2,FALSE),0)</f>
        <v>0</v>
      </c>
      <c r="M26" s="100" t="s">
        <v>30</v>
      </c>
      <c r="N26" s="64">
        <f>IF(AND($F26="N",M26="Y"),-VLOOKUP($D26,'Rent Adjustment Worksheet'!$B:$C,2,FALSE),0)</f>
        <v>0</v>
      </c>
      <c r="O26" s="66">
        <f>IF(AND($F26="Y",M26="N"),VLOOKUP($D26,'Rent Adjustment Worksheet'!$B:$C,2,FALSE),0)</f>
        <v>0</v>
      </c>
    </row>
    <row r="27" spans="2:15" x14ac:dyDescent="0.25">
      <c r="B27" s="136">
        <v>17</v>
      </c>
      <c r="C27" s="137"/>
      <c r="D27" s="138" t="s">
        <v>35</v>
      </c>
      <c r="E27" s="137"/>
      <c r="F27" s="99" t="s">
        <v>30</v>
      </c>
      <c r="G27" s="100" t="s">
        <v>30</v>
      </c>
      <c r="H27" s="64">
        <f>IF(AND($F27="N",G27="Y"),-VLOOKUP($D27,'Rent Adjustment Worksheet'!$B:$C,2,FALSE),0)</f>
        <v>0</v>
      </c>
      <c r="I27" s="64">
        <f>IF(AND($F27="Y",G27="N"),VLOOKUP($D27,'Rent Adjustment Worksheet'!$B:$C,2,FALSE),0)</f>
        <v>0</v>
      </c>
      <c r="J27" s="100" t="s">
        <v>30</v>
      </c>
      <c r="K27" s="64">
        <f>IF(AND($F27="N",J27="Y"),-VLOOKUP($D27,'Rent Adjustment Worksheet'!$B:$C,2,FALSE),0)</f>
        <v>0</v>
      </c>
      <c r="L27" s="64">
        <f>IF(AND($F27="Y",J27="N"),VLOOKUP($D27,'Rent Adjustment Worksheet'!$B:$C,2,FALSE),0)</f>
        <v>0</v>
      </c>
      <c r="M27" s="100" t="s">
        <v>30</v>
      </c>
      <c r="N27" s="64">
        <f>IF(AND($F27="N",M27="Y"),-VLOOKUP($D27,'Rent Adjustment Worksheet'!$B:$C,2,FALSE),0)</f>
        <v>0</v>
      </c>
      <c r="O27" s="66">
        <f>IF(AND($F27="Y",M27="N"),VLOOKUP($D27,'Rent Adjustment Worksheet'!$B:$C,2,FALSE),0)</f>
        <v>0</v>
      </c>
    </row>
    <row r="28" spans="2:15" x14ac:dyDescent="0.25">
      <c r="B28" s="136">
        <v>18</v>
      </c>
      <c r="C28" s="137"/>
      <c r="D28" s="138" t="s">
        <v>34</v>
      </c>
      <c r="E28" s="137"/>
      <c r="F28" s="99" t="s">
        <v>30</v>
      </c>
      <c r="G28" s="100" t="s">
        <v>30</v>
      </c>
      <c r="H28" s="64">
        <f>IF(AND($F28="N",G28="Y"),-VLOOKUP($D28,'Rent Adjustment Worksheet'!$B:$C,2,FALSE),0)</f>
        <v>0</v>
      </c>
      <c r="I28" s="64">
        <f>IF(AND($F28="Y",G28="N"),VLOOKUP($D28,'Rent Adjustment Worksheet'!$B:$C,2,FALSE),0)</f>
        <v>0</v>
      </c>
      <c r="J28" s="100" t="s">
        <v>30</v>
      </c>
      <c r="K28" s="64">
        <f>IF(AND($F28="N",J28="Y"),-VLOOKUP($D28,'Rent Adjustment Worksheet'!$B:$C,2,FALSE),0)</f>
        <v>0</v>
      </c>
      <c r="L28" s="64">
        <f>IF(AND($F28="Y",J28="N"),VLOOKUP($D28,'Rent Adjustment Worksheet'!$B:$C,2,FALSE),0)</f>
        <v>0</v>
      </c>
      <c r="M28" s="100" t="s">
        <v>30</v>
      </c>
      <c r="N28" s="64">
        <f>IF(AND($F28="N",M28="Y"),-VLOOKUP($D28,'Rent Adjustment Worksheet'!$B:$C,2,FALSE),0)</f>
        <v>0</v>
      </c>
      <c r="O28" s="66">
        <f>IF(AND($F28="Y",M28="N"),VLOOKUP($D28,'Rent Adjustment Worksheet'!$B:$C,2,FALSE),0)</f>
        <v>0</v>
      </c>
    </row>
    <row r="29" spans="2:15" x14ac:dyDescent="0.25">
      <c r="B29" s="136">
        <v>19</v>
      </c>
      <c r="C29" s="137"/>
      <c r="D29" s="138" t="s">
        <v>5</v>
      </c>
      <c r="E29" s="137"/>
      <c r="F29" s="99" t="s">
        <v>30</v>
      </c>
      <c r="G29" s="100" t="s">
        <v>30</v>
      </c>
      <c r="H29" s="64">
        <f>IF(AND($F29="N",G29="Y"),-VLOOKUP($D29,'Rent Adjustment Worksheet'!$B:$C,2,FALSE),0)</f>
        <v>0</v>
      </c>
      <c r="I29" s="64">
        <f>IF(AND($F29="Y",G29="N"),VLOOKUP($D29,'Rent Adjustment Worksheet'!$B:$C,2,FALSE),0)</f>
        <v>0</v>
      </c>
      <c r="J29" s="100" t="s">
        <v>30</v>
      </c>
      <c r="K29" s="64">
        <f>IF(AND($F29="N",J29="Y"),-VLOOKUP($D29,'Rent Adjustment Worksheet'!$B:$C,2,FALSE),0)</f>
        <v>0</v>
      </c>
      <c r="L29" s="64">
        <f>IF(AND($F29="Y",J29="N"),VLOOKUP($D29,'Rent Adjustment Worksheet'!$B:$C,2,FALSE),0)</f>
        <v>0</v>
      </c>
      <c r="M29" s="100" t="s">
        <v>30</v>
      </c>
      <c r="N29" s="64">
        <f>IF(AND($F29="N",M29="Y"),-VLOOKUP($D29,'Rent Adjustment Worksheet'!$B:$C,2,FALSE),0)</f>
        <v>0</v>
      </c>
      <c r="O29" s="66">
        <f>IF(AND($F29="Y",M29="N"),VLOOKUP($D29,'Rent Adjustment Worksheet'!$B:$C,2,FALSE),0)</f>
        <v>0</v>
      </c>
    </row>
    <row r="30" spans="2:15" x14ac:dyDescent="0.25">
      <c r="B30" s="141" t="s">
        <v>121</v>
      </c>
      <c r="C30" s="142"/>
      <c r="D30" s="142"/>
      <c r="E30" s="142"/>
      <c r="F30" s="142"/>
      <c r="G30" s="142"/>
      <c r="H30" s="142"/>
      <c r="I30" s="142"/>
      <c r="J30" s="142"/>
      <c r="K30" s="142"/>
      <c r="L30" s="142"/>
      <c r="M30" s="142"/>
      <c r="N30" s="142"/>
      <c r="O30" s="143"/>
    </row>
    <row r="31" spans="2:15" x14ac:dyDescent="0.25">
      <c r="B31" s="136">
        <f>B29+1</f>
        <v>20</v>
      </c>
      <c r="C31" s="137"/>
      <c r="D31" s="138" t="s">
        <v>36</v>
      </c>
      <c r="E31" s="137"/>
      <c r="F31" s="99" t="s">
        <v>30</v>
      </c>
      <c r="G31" s="100" t="s">
        <v>30</v>
      </c>
      <c r="H31" s="64">
        <f>IF(AND($F31="N",G31="Y"),-VLOOKUP($D31,'Rent Adjustment Worksheet'!$B:$C,2,FALSE),0)</f>
        <v>0</v>
      </c>
      <c r="I31" s="64">
        <f>IF(AND($F31="Y",G31="N"),VLOOKUP($D31,'Rent Adjustment Worksheet'!$B:$C,2,FALSE),0)</f>
        <v>0</v>
      </c>
      <c r="J31" s="100" t="s">
        <v>30</v>
      </c>
      <c r="K31" s="64">
        <f>IF(AND($F31="N",J31="Y"),-VLOOKUP($D31,'Rent Adjustment Worksheet'!$B:$C,2,FALSE),0)</f>
        <v>0</v>
      </c>
      <c r="L31" s="64">
        <f>IF(AND($F31="Y",J31="N"),VLOOKUP($D31,'Rent Adjustment Worksheet'!$B:$C,2,FALSE),0)</f>
        <v>0</v>
      </c>
      <c r="M31" s="100" t="s">
        <v>30</v>
      </c>
      <c r="N31" s="64">
        <f>IF(AND($F31="N",M31="Y"),-VLOOKUP($D31,'Rent Adjustment Worksheet'!$B:$C,2,FALSE),0)</f>
        <v>0</v>
      </c>
      <c r="O31" s="66">
        <f>IF(AND($F31="Y",M31="N"),VLOOKUP($D31,'Rent Adjustment Worksheet'!$B:$C,2,FALSE),0)</f>
        <v>0</v>
      </c>
    </row>
    <row r="32" spans="2:15" x14ac:dyDescent="0.25">
      <c r="B32" s="136">
        <f>B31+1</f>
        <v>21</v>
      </c>
      <c r="C32" s="137"/>
      <c r="D32" s="138" t="s">
        <v>37</v>
      </c>
      <c r="E32" s="137"/>
      <c r="F32" s="99" t="s">
        <v>30</v>
      </c>
      <c r="G32" s="100" t="s">
        <v>30</v>
      </c>
      <c r="H32" s="64">
        <f>IF(AND($F32="N",G32="Y"),-VLOOKUP($D32,'Rent Adjustment Worksheet'!$B:$C,2,FALSE),0)</f>
        <v>0</v>
      </c>
      <c r="I32" s="64">
        <f>IF(AND($F32="Y",G32="N"),VLOOKUP($D32,'Rent Adjustment Worksheet'!$B:$C,2,FALSE),0)</f>
        <v>0</v>
      </c>
      <c r="J32" s="100" t="s">
        <v>30</v>
      </c>
      <c r="K32" s="64">
        <f>IF(AND($F32="N",J32="Y"),-VLOOKUP($D32,'Rent Adjustment Worksheet'!$B:$C,2,FALSE),0)</f>
        <v>0</v>
      </c>
      <c r="L32" s="64">
        <f>IF(AND($F32="Y",J32="N"),VLOOKUP($D32,'Rent Adjustment Worksheet'!$B:$C,2,FALSE),0)</f>
        <v>0</v>
      </c>
      <c r="M32" s="100" t="s">
        <v>30</v>
      </c>
      <c r="N32" s="64">
        <f>IF(AND($F32="N",M32="Y"),-VLOOKUP($D32,'Rent Adjustment Worksheet'!$B:$C,2,FALSE),0)</f>
        <v>0</v>
      </c>
      <c r="O32" s="66">
        <f>IF(AND($F32="Y",M32="N"),VLOOKUP($D32,'Rent Adjustment Worksheet'!$B:$C,2,FALSE),0)</f>
        <v>0</v>
      </c>
    </row>
    <row r="33" spans="2:15" x14ac:dyDescent="0.25">
      <c r="B33" s="136">
        <f t="shared" ref="B33:B37" si="0">B32+1</f>
        <v>22</v>
      </c>
      <c r="C33" s="137"/>
      <c r="D33" s="138" t="s">
        <v>32</v>
      </c>
      <c r="E33" s="137"/>
      <c r="F33" s="99" t="s">
        <v>30</v>
      </c>
      <c r="G33" s="100" t="s">
        <v>30</v>
      </c>
      <c r="H33" s="64">
        <f>IF(AND($F33="N",G33="Y"),-VLOOKUP($D33,'Rent Adjustment Worksheet'!$B:$C,2,FALSE),0)</f>
        <v>0</v>
      </c>
      <c r="I33" s="64">
        <f>IF(AND($F33="Y",G33="N"),VLOOKUP($D33,'Rent Adjustment Worksheet'!$B:$C,2,FALSE),0)</f>
        <v>0</v>
      </c>
      <c r="J33" s="100" t="s">
        <v>30</v>
      </c>
      <c r="K33" s="64">
        <f>IF(AND($F33="N",J33="Y"),-VLOOKUP($D33,'Rent Adjustment Worksheet'!$B:$C,2,FALSE),0)</f>
        <v>0</v>
      </c>
      <c r="L33" s="64">
        <f>IF(AND($F33="Y",J33="N"),VLOOKUP($D33,'Rent Adjustment Worksheet'!$B:$C,2,FALSE),0)</f>
        <v>0</v>
      </c>
      <c r="M33" s="100" t="s">
        <v>30</v>
      </c>
      <c r="N33" s="64">
        <f>IF(AND($F33="N",M33="Y"),-VLOOKUP($D33,'Rent Adjustment Worksheet'!$B:$C,2,FALSE),0)</f>
        <v>0</v>
      </c>
      <c r="O33" s="66">
        <f>IF(AND($F33="Y",M33="N"),VLOOKUP($D33,'Rent Adjustment Worksheet'!$B:$C,2,FALSE),0)</f>
        <v>0</v>
      </c>
    </row>
    <row r="34" spans="2:15" x14ac:dyDescent="0.25">
      <c r="B34" s="136">
        <f t="shared" si="0"/>
        <v>23</v>
      </c>
      <c r="C34" s="137"/>
      <c r="D34" s="138" t="s">
        <v>33</v>
      </c>
      <c r="E34" s="137"/>
      <c r="F34" s="99" t="s">
        <v>30</v>
      </c>
      <c r="G34" s="100" t="s">
        <v>30</v>
      </c>
      <c r="H34" s="64">
        <f>IF(AND($F34="N",G34="Y"),-VLOOKUP($D34,'Rent Adjustment Worksheet'!$B:$C,2,FALSE),0)</f>
        <v>0</v>
      </c>
      <c r="I34" s="64">
        <f>IF(AND($F34="Y",G34="N"),VLOOKUP($D34,'Rent Adjustment Worksheet'!$B:$C,2,FALSE),0)</f>
        <v>0</v>
      </c>
      <c r="J34" s="100" t="s">
        <v>30</v>
      </c>
      <c r="K34" s="64">
        <f>IF(AND($F34="N",J34="Y"),-VLOOKUP($D34,'Rent Adjustment Worksheet'!$B:$C,2,FALSE),0)</f>
        <v>0</v>
      </c>
      <c r="L34" s="64">
        <f>IF(AND($F34="Y",J34="N"),VLOOKUP($D34,'Rent Adjustment Worksheet'!$B:$C,2,FALSE),0)</f>
        <v>0</v>
      </c>
      <c r="M34" s="100" t="s">
        <v>30</v>
      </c>
      <c r="N34" s="64">
        <f>IF(AND($F34="N",M34="Y"),-VLOOKUP($D34,'Rent Adjustment Worksheet'!$B:$C,2,FALSE),0)</f>
        <v>0</v>
      </c>
      <c r="O34" s="66">
        <f>IF(AND($F34="Y",M34="N"),VLOOKUP($D34,'Rent Adjustment Worksheet'!$B:$C,2,FALSE),0)</f>
        <v>0</v>
      </c>
    </row>
    <row r="35" spans="2:15" x14ac:dyDescent="0.25">
      <c r="B35" s="136">
        <f t="shared" si="0"/>
        <v>24</v>
      </c>
      <c r="C35" s="137"/>
      <c r="D35" s="138" t="s">
        <v>25</v>
      </c>
      <c r="E35" s="137"/>
      <c r="F35" s="99" t="s">
        <v>30</v>
      </c>
      <c r="G35" s="100" t="s">
        <v>30</v>
      </c>
      <c r="H35" s="64">
        <f>IF(AND($F35="N",G35="Y"),-VLOOKUP($D35,'Rent Adjustment Worksheet'!$B:$C,2,FALSE),0)</f>
        <v>0</v>
      </c>
      <c r="I35" s="64">
        <f>IF(AND($F35="Y",G35="N"),VLOOKUP($D35,'Rent Adjustment Worksheet'!$B:$C,2,FALSE),0)</f>
        <v>0</v>
      </c>
      <c r="J35" s="100" t="s">
        <v>30</v>
      </c>
      <c r="K35" s="64">
        <f>IF(AND($F35="N",J35="Y"),-VLOOKUP($D35,'Rent Adjustment Worksheet'!$B:$C,2,FALSE),0)</f>
        <v>0</v>
      </c>
      <c r="L35" s="64">
        <f>IF(AND($F35="Y",J35="N"),VLOOKUP($D35,'Rent Adjustment Worksheet'!$B:$C,2,FALSE),0)</f>
        <v>0</v>
      </c>
      <c r="M35" s="100" t="s">
        <v>30</v>
      </c>
      <c r="N35" s="64">
        <f>IF(AND($F35="N",M35="Y"),-VLOOKUP($D35,'Rent Adjustment Worksheet'!$B:$C,2,FALSE),0)</f>
        <v>0</v>
      </c>
      <c r="O35" s="66">
        <f>IF(AND($F35="Y",M35="N"),VLOOKUP($D35,'Rent Adjustment Worksheet'!$B:$C,2,FALSE),0)</f>
        <v>0</v>
      </c>
    </row>
    <row r="36" spans="2:15" x14ac:dyDescent="0.25">
      <c r="B36" s="136">
        <f t="shared" si="0"/>
        <v>25</v>
      </c>
      <c r="C36" s="137"/>
      <c r="D36" s="138" t="s">
        <v>26</v>
      </c>
      <c r="E36" s="137"/>
      <c r="F36" s="99" t="s">
        <v>30</v>
      </c>
      <c r="G36" s="100" t="s">
        <v>30</v>
      </c>
      <c r="H36" s="64">
        <f>IF(AND($F36="N",G36="Y"),-VLOOKUP($D36,'Rent Adjustment Worksheet'!$B:$C,2,FALSE),0)</f>
        <v>0</v>
      </c>
      <c r="I36" s="64">
        <f>IF(AND($F36="Y",G36="N"),VLOOKUP($D36,'Rent Adjustment Worksheet'!$B:$C,2,FALSE),0)</f>
        <v>0</v>
      </c>
      <c r="J36" s="100" t="s">
        <v>30</v>
      </c>
      <c r="K36" s="64">
        <f>IF(AND($F36="N",J36="Y"),-VLOOKUP($D36,'Rent Adjustment Worksheet'!$B:$C,2,FALSE),0)</f>
        <v>0</v>
      </c>
      <c r="L36" s="64">
        <f>IF(AND($F36="Y",J36="N"),VLOOKUP($D36,'Rent Adjustment Worksheet'!$B:$C,2,FALSE),0)</f>
        <v>0</v>
      </c>
      <c r="M36" s="100" t="s">
        <v>30</v>
      </c>
      <c r="N36" s="64">
        <f>IF(AND($F36="N",M36="Y"),-VLOOKUP($D36,'Rent Adjustment Worksheet'!$B:$C,2,FALSE),0)</f>
        <v>0</v>
      </c>
      <c r="O36" s="66">
        <f>IF(AND($F36="Y",M36="N"),VLOOKUP($D36,'Rent Adjustment Worksheet'!$B:$C,2,FALSE),0)</f>
        <v>0</v>
      </c>
    </row>
    <row r="37" spans="2:15" x14ac:dyDescent="0.25">
      <c r="B37" s="136">
        <f t="shared" si="0"/>
        <v>26</v>
      </c>
      <c r="C37" s="137"/>
      <c r="D37" s="138" t="s">
        <v>27</v>
      </c>
      <c r="E37" s="137"/>
      <c r="F37" s="99" t="s">
        <v>30</v>
      </c>
      <c r="G37" s="100" t="s">
        <v>30</v>
      </c>
      <c r="H37" s="64">
        <f>IF(AND($F37="N",G37="Y"),-VLOOKUP($D37,'Rent Adjustment Worksheet'!$B:$C,2,FALSE),0)</f>
        <v>0</v>
      </c>
      <c r="I37" s="64">
        <f>IF(AND($F37="Y",G37="N"),VLOOKUP($D37,'Rent Adjustment Worksheet'!$B:$C,2,FALSE),0)</f>
        <v>0</v>
      </c>
      <c r="J37" s="100" t="s">
        <v>30</v>
      </c>
      <c r="K37" s="64">
        <f>IF(AND($F37="N",J37="Y"),-VLOOKUP($D37,'Rent Adjustment Worksheet'!$B:$C,2,FALSE),0)</f>
        <v>0</v>
      </c>
      <c r="L37" s="64">
        <f>IF(AND($F37="Y",J37="N"),VLOOKUP($D37,'Rent Adjustment Worksheet'!$B:$C,2,FALSE),0)</f>
        <v>0</v>
      </c>
      <c r="M37" s="100" t="s">
        <v>30</v>
      </c>
      <c r="N37" s="64">
        <f>IF(AND($F37="N",M37="Y"),-VLOOKUP($D37,'Rent Adjustment Worksheet'!$B:$C,2,FALSE),0)</f>
        <v>0</v>
      </c>
      <c r="O37" s="66">
        <f>IF(AND($F37="Y",M37="N"),VLOOKUP($D37,'Rent Adjustment Worksheet'!$B:$C,2,FALSE),0)</f>
        <v>0</v>
      </c>
    </row>
    <row r="38" spans="2:15" x14ac:dyDescent="0.25">
      <c r="B38" s="141" t="s">
        <v>122</v>
      </c>
      <c r="C38" s="142"/>
      <c r="D38" s="142"/>
      <c r="E38" s="142"/>
      <c r="F38" s="142"/>
      <c r="G38" s="142"/>
      <c r="H38" s="142"/>
      <c r="I38" s="142"/>
      <c r="J38" s="142"/>
      <c r="K38" s="142"/>
      <c r="L38" s="142"/>
      <c r="M38" s="142"/>
      <c r="N38" s="142"/>
      <c r="O38" s="143"/>
    </row>
    <row r="39" spans="2:15" x14ac:dyDescent="0.25">
      <c r="B39" s="136">
        <v>27</v>
      </c>
      <c r="C39" s="137"/>
      <c r="D39" s="144" t="str">
        <f>IF(OR('Rent Adjustment Worksheet'!$B29="PHA write-in (if Applicable)",'Rent Adjustment Worksheet'!$B29=""),"",'Rent Adjustment Worksheet'!$B29)</f>
        <v>Service Coordinator</v>
      </c>
      <c r="E39" s="145"/>
      <c r="F39" s="99" t="s">
        <v>30</v>
      </c>
      <c r="G39" s="100" t="s">
        <v>30</v>
      </c>
      <c r="H39" s="64">
        <f>IF($D39="",0,IF(AND($F39="N",G39="Y"),-VLOOKUP($D39,'Rent Adjustment Worksheet'!$B:$C,2,FALSE),0))</f>
        <v>0</v>
      </c>
      <c r="I39" s="64">
        <f>IF($D39="",0,IF(AND($F39="Y",G39="N"),VLOOKUP($D39,'Rent Adjustment Worksheet'!$B:$C,2,FALSE),0))</f>
        <v>0</v>
      </c>
      <c r="J39" s="100" t="s">
        <v>30</v>
      </c>
      <c r="K39" s="64">
        <f>IF($D39="",0,IF(AND($F39="N",J39="Y"),-VLOOKUP($D39,'Rent Adjustment Worksheet'!$B:$C,2,FALSE),0))</f>
        <v>0</v>
      </c>
      <c r="L39" s="64">
        <f>IF($D39="",0,IF(AND($F39="Y",J39="N"),VLOOKUP($D39,'Rent Adjustment Worksheet'!$B:$C,2,FALSE),0))</f>
        <v>0</v>
      </c>
      <c r="M39" s="100" t="s">
        <v>30</v>
      </c>
      <c r="N39" s="64">
        <f>IF($D39="",0,IF(AND($F39="N",M39="Y"),-VLOOKUP($D39,'Rent Adjustment Worksheet'!$B:$C,2,FALSE),0))</f>
        <v>0</v>
      </c>
      <c r="O39" s="66">
        <f>IF($D39="",0,IF(AND($F39="Y",M39="N"),VLOOKUP($D39,'Rent Adjustment Worksheet'!$B:$C,2,FALSE),0))</f>
        <v>0</v>
      </c>
    </row>
    <row r="40" spans="2:15" x14ac:dyDescent="0.25">
      <c r="B40" s="136">
        <v>28</v>
      </c>
      <c r="C40" s="137"/>
      <c r="D40" s="144" t="str">
        <f>IF(OR('Rent Adjustment Worksheet'!$B30="PHA write-in (if Applicable)",'Rent Adjustment Worksheet'!$B30=""),"",'Rent Adjustment Worksheet'!$B30)</f>
        <v>One BR</v>
      </c>
      <c r="E40" s="145"/>
      <c r="F40" s="99" t="s">
        <v>30</v>
      </c>
      <c r="G40" s="100" t="s">
        <v>30</v>
      </c>
      <c r="H40" s="64">
        <f>IF($D40="",0,IF(AND($F40="N",G40="Y"),-VLOOKUP($D40,'Rent Adjustment Worksheet'!$B:$C,2,FALSE),0))</f>
        <v>0</v>
      </c>
      <c r="I40" s="64">
        <f>IF($D40="",0,IF(AND($F40="Y",G40="N"),VLOOKUP($D40,'Rent Adjustment Worksheet'!$B:$C,2,FALSE),0))</f>
        <v>0</v>
      </c>
      <c r="J40" s="100" t="s">
        <v>30</v>
      </c>
      <c r="K40" s="64">
        <f>IF($D40="",0,IF(AND($F40="N",J40="Y"),-VLOOKUP($D40,'Rent Adjustment Worksheet'!$B:$C,2,FALSE),0))</f>
        <v>0</v>
      </c>
      <c r="L40" s="64">
        <f>IF($D40="",0,IF(AND($F40="Y",J40="N"),VLOOKUP($D40,'Rent Adjustment Worksheet'!$B:$C,2,FALSE),0))</f>
        <v>0</v>
      </c>
      <c r="M40" s="100" t="s">
        <v>30</v>
      </c>
      <c r="N40" s="64">
        <f>IF($D40="",0,IF(AND($F40="N",M40="Y"),-VLOOKUP($D40,'Rent Adjustment Worksheet'!$B:$C,2,FALSE),0))</f>
        <v>0</v>
      </c>
      <c r="O40" s="66">
        <f>IF($D40="",0,IF(AND($F40="Y",M40="N"),VLOOKUP($D40,'Rent Adjustment Worksheet'!$B:$C,2,FALSE),0))</f>
        <v>0</v>
      </c>
    </row>
    <row r="41" spans="2:15" x14ac:dyDescent="0.25">
      <c r="B41" s="136">
        <v>29</v>
      </c>
      <c r="C41" s="137"/>
      <c r="D41" s="144" t="str">
        <f>IF(OR('Rent Adjustment Worksheet'!$B31="PHA write-in (if Applicable)",'Rent Adjustment Worksheet'!$B31=""),"",'Rent Adjustment Worksheet'!$B31)</f>
        <v/>
      </c>
      <c r="E41" s="145"/>
      <c r="F41" s="99" t="s">
        <v>30</v>
      </c>
      <c r="G41" s="100" t="s">
        <v>30</v>
      </c>
      <c r="H41" s="64">
        <f>IF($D41="",0,IF(AND($F41="N",G41="Y"),-VLOOKUP($D41,'Rent Adjustment Worksheet'!$B:$C,2,FALSE),0))</f>
        <v>0</v>
      </c>
      <c r="I41" s="64">
        <f>IF($D41="",0,IF(AND($F41="Y",G41="N"),VLOOKUP($D41,'Rent Adjustment Worksheet'!$B:$C,2,FALSE),0))</f>
        <v>0</v>
      </c>
      <c r="J41" s="100" t="s">
        <v>30</v>
      </c>
      <c r="K41" s="64">
        <f>IF($D41="",0,IF(AND($F41="N",J41="Y"),-VLOOKUP($D41,'Rent Adjustment Worksheet'!$B:$C,2,FALSE),0))</f>
        <v>0</v>
      </c>
      <c r="L41" s="64">
        <f>IF($D41="",0,IF(AND($F41="Y",J41="N"),VLOOKUP($D41,'Rent Adjustment Worksheet'!$B:$C,2,FALSE),0))</f>
        <v>0</v>
      </c>
      <c r="M41" s="100" t="s">
        <v>30</v>
      </c>
      <c r="N41" s="64">
        <f>IF($D41="",0,IF(AND($F41="N",M41="Y"),-VLOOKUP($D41,'Rent Adjustment Worksheet'!$B:$C,2,FALSE),0))</f>
        <v>0</v>
      </c>
      <c r="O41" s="66">
        <f>IF($D41="",0,IF(AND($F41="Y",M41="N"),VLOOKUP($D41,'Rent Adjustment Worksheet'!$B:$C,2,FALSE),0))</f>
        <v>0</v>
      </c>
    </row>
    <row r="42" spans="2:15" x14ac:dyDescent="0.25">
      <c r="B42" s="136">
        <v>30</v>
      </c>
      <c r="C42" s="137"/>
      <c r="D42" s="144" t="str">
        <f>IF(OR('Rent Adjustment Worksheet'!$B32="PHA write-in (if Applicable)",'Rent Adjustment Worksheet'!$B32=""),"",'Rent Adjustment Worksheet'!$B32)</f>
        <v/>
      </c>
      <c r="E42" s="145"/>
      <c r="F42" s="99" t="s">
        <v>30</v>
      </c>
      <c r="G42" s="100" t="s">
        <v>30</v>
      </c>
      <c r="H42" s="64">
        <f>IF($D42="",0,IF(AND($F42="N",G42="Y"),-VLOOKUP($D42,'Rent Adjustment Worksheet'!$B:$C,2,FALSE),0))</f>
        <v>0</v>
      </c>
      <c r="I42" s="64">
        <f>IF($D42="",0,IF(AND($F42="Y",G42="N"),VLOOKUP($D42,'Rent Adjustment Worksheet'!$B:$C,2,FALSE),0))</f>
        <v>0</v>
      </c>
      <c r="J42" s="100" t="s">
        <v>30</v>
      </c>
      <c r="K42" s="64">
        <f>IF($D42="",0,IF(AND($F42="N",J42="Y"),-VLOOKUP($D42,'Rent Adjustment Worksheet'!$B:$C,2,FALSE),0))</f>
        <v>0</v>
      </c>
      <c r="L42" s="64">
        <f>IF($D42="",0,IF(AND($F42="Y",J42="N"),VLOOKUP($D42,'Rent Adjustment Worksheet'!$B:$C,2,FALSE),0))</f>
        <v>0</v>
      </c>
      <c r="M42" s="100" t="s">
        <v>30</v>
      </c>
      <c r="N42" s="64">
        <f>IF($D42="",0,IF(AND($F42="N",M42="Y"),-VLOOKUP($D42,'Rent Adjustment Worksheet'!$B:$C,2,FALSE),0))</f>
        <v>0</v>
      </c>
      <c r="O42" s="66">
        <f>IF($D42="",0,IF(AND($F42="Y",M42="N"),VLOOKUP($D42,'Rent Adjustment Worksheet'!$B:$C,2,FALSE),0))</f>
        <v>0</v>
      </c>
    </row>
    <row r="43" spans="2:15" x14ac:dyDescent="0.25">
      <c r="B43" s="136">
        <v>31</v>
      </c>
      <c r="C43" s="137"/>
      <c r="D43" s="144" t="str">
        <f>IF(OR('Rent Adjustment Worksheet'!$B33="PHA write-in (if Applicable)",'Rent Adjustment Worksheet'!$B33=""),"",'Rent Adjustment Worksheet'!$B33)</f>
        <v/>
      </c>
      <c r="E43" s="145"/>
      <c r="F43" s="99" t="s">
        <v>30</v>
      </c>
      <c r="G43" s="100" t="s">
        <v>30</v>
      </c>
      <c r="H43" s="64">
        <f>IF($D43="",0,IF(AND($F43="N",G43="Y"),-VLOOKUP($D43,'Rent Adjustment Worksheet'!$B:$C,2,FALSE),0))</f>
        <v>0</v>
      </c>
      <c r="I43" s="64">
        <f>IF($D43="",0,IF(AND($F43="Y",G43="N"),VLOOKUP($D43,'Rent Adjustment Worksheet'!$B:$C,2,FALSE),0))</f>
        <v>0</v>
      </c>
      <c r="J43" s="100" t="s">
        <v>30</v>
      </c>
      <c r="K43" s="64">
        <f>IF($D43="",0,IF(AND($F43="N",J43="Y"),-VLOOKUP($D43,'Rent Adjustment Worksheet'!$B:$C,2,FALSE),0))</f>
        <v>0</v>
      </c>
      <c r="L43" s="64">
        <f>IF($D43="",0,IF(AND($F43="Y",J43="N"),VLOOKUP($D43,'Rent Adjustment Worksheet'!$B:$C,2,FALSE),0))</f>
        <v>0</v>
      </c>
      <c r="M43" s="100" t="s">
        <v>30</v>
      </c>
      <c r="N43" s="64">
        <f>IF($D43="",0,IF(AND($F43="N",M43="Y"),-VLOOKUP($D43,'Rent Adjustment Worksheet'!$B:$C,2,FALSE),0))</f>
        <v>0</v>
      </c>
      <c r="O43" s="66">
        <f>IF($D43="",0,IF(AND($F43="Y",M43="N"),VLOOKUP($D43,'Rent Adjustment Worksheet'!$B:$C,2,FALSE),0))</f>
        <v>0</v>
      </c>
    </row>
    <row r="44" spans="2:15" x14ac:dyDescent="0.25">
      <c r="B44" s="141" t="s">
        <v>191</v>
      </c>
      <c r="C44" s="142"/>
      <c r="D44" s="142"/>
      <c r="E44" s="142"/>
      <c r="F44" s="142"/>
      <c r="G44" s="142"/>
      <c r="H44" s="142"/>
      <c r="I44" s="142"/>
      <c r="J44" s="142"/>
      <c r="K44" s="142"/>
      <c r="L44" s="142"/>
      <c r="M44" s="142"/>
      <c r="N44" s="142"/>
      <c r="O44" s="143"/>
    </row>
    <row r="45" spans="2:15" x14ac:dyDescent="0.25">
      <c r="B45" s="136">
        <v>32</v>
      </c>
      <c r="C45" s="137"/>
      <c r="D45" s="138" t="s">
        <v>192</v>
      </c>
      <c r="E45" s="137"/>
      <c r="F45" s="62"/>
      <c r="G45" s="115" t="str">
        <f>IF(ISNUMBER(G9)=FALSE,"",G9)</f>
        <v/>
      </c>
      <c r="H45" s="64"/>
      <c r="I45" s="65"/>
      <c r="J45" s="115" t="str">
        <f>IF(ISNUMBER(J9)=FALSE,"",J9)</f>
        <v/>
      </c>
      <c r="K45" s="64"/>
      <c r="L45" s="65"/>
      <c r="M45" s="115" t="str">
        <f>IF(ISNUMBER(M9)=FALSE,"",M9)</f>
        <v/>
      </c>
      <c r="N45" s="64"/>
      <c r="O45" s="66"/>
    </row>
    <row r="46" spans="2:15" x14ac:dyDescent="0.25">
      <c r="B46" s="136">
        <v>33</v>
      </c>
      <c r="C46" s="137"/>
      <c r="D46" s="138" t="s">
        <v>193</v>
      </c>
      <c r="E46" s="137"/>
      <c r="F46" s="62"/>
      <c r="G46" s="67" t="str">
        <f>IF(G45="","",SUM(H46:I46))</f>
        <v/>
      </c>
      <c r="H46" s="68" t="str">
        <f>IF(G45="","",SUM(H13:H43))</f>
        <v/>
      </c>
      <c r="I46" s="69" t="str">
        <f>IF(G45="","",SUM(I13:I43))</f>
        <v/>
      </c>
      <c r="J46" s="67" t="str">
        <f>IF(J45="","",SUM(K46:L46))</f>
        <v/>
      </c>
      <c r="K46" s="68" t="str">
        <f>IF(J45="","",SUM(K13:K43))</f>
        <v/>
      </c>
      <c r="L46" s="69" t="str">
        <f>IF(J45="","",SUM(L13:L43))</f>
        <v/>
      </c>
      <c r="M46" s="67" t="str">
        <f>IF(M45="","",SUM(N46:O46))</f>
        <v/>
      </c>
      <c r="N46" s="68" t="str">
        <f>IF(M45="","",SUM(N13:N43))</f>
        <v/>
      </c>
      <c r="O46" s="69" t="str">
        <f>IF(M45="","",SUM(O13:O43))</f>
        <v/>
      </c>
    </row>
    <row r="47" spans="2:15" x14ac:dyDescent="0.25">
      <c r="B47" s="136">
        <v>34</v>
      </c>
      <c r="C47" s="137"/>
      <c r="D47" s="138" t="s">
        <v>194</v>
      </c>
      <c r="E47" s="137"/>
      <c r="F47" s="62"/>
      <c r="G47" s="67" t="str">
        <f>IF(G45="","",SUM(G45,G46))</f>
        <v/>
      </c>
      <c r="H47" s="71"/>
      <c r="I47" s="72"/>
      <c r="J47" s="67" t="str">
        <f>IF(J45="","",SUM(J45,J46))</f>
        <v/>
      </c>
      <c r="K47" s="71"/>
      <c r="L47" s="72"/>
      <c r="M47" s="67" t="str">
        <f>IF(M45="","",SUM(M45,M46))</f>
        <v/>
      </c>
      <c r="N47" s="71"/>
      <c r="O47" s="73"/>
    </row>
    <row r="48" spans="2:15" x14ac:dyDescent="0.25">
      <c r="B48" s="136">
        <v>35</v>
      </c>
      <c r="C48" s="137"/>
      <c r="D48" s="138" t="s">
        <v>190</v>
      </c>
      <c r="E48" s="137"/>
      <c r="F48" s="117" t="str">
        <f>IFERROR(AVERAGE(G47:M47),"")</f>
        <v/>
      </c>
      <c r="G48" s="116"/>
      <c r="H48" s="75"/>
      <c r="I48" s="76"/>
      <c r="J48" s="74"/>
      <c r="K48" s="75"/>
      <c r="L48" s="76"/>
      <c r="M48" s="74"/>
      <c r="N48" s="75"/>
      <c r="O48" s="77"/>
    </row>
    <row r="49" spans="2:15" x14ac:dyDescent="0.25">
      <c r="B49" s="136">
        <v>36</v>
      </c>
      <c r="C49" s="137"/>
      <c r="D49" s="138" t="s">
        <v>207</v>
      </c>
      <c r="E49" s="137"/>
      <c r="F49" s="124"/>
      <c r="G49" s="106"/>
      <c r="H49" s="107"/>
      <c r="I49" s="107"/>
      <c r="J49" s="74"/>
      <c r="K49" s="75"/>
      <c r="L49" s="76"/>
      <c r="M49" s="74"/>
      <c r="N49" s="75"/>
      <c r="O49" s="77"/>
    </row>
    <row r="50" spans="2:15" ht="15.75" thickBot="1" x14ac:dyDescent="0.3">
      <c r="B50" s="136">
        <v>37</v>
      </c>
      <c r="C50" s="137"/>
      <c r="D50" s="202" t="s">
        <v>209</v>
      </c>
      <c r="E50" s="203"/>
      <c r="F50" s="125"/>
      <c r="G50" s="106"/>
      <c r="H50" s="107"/>
      <c r="I50" s="74"/>
      <c r="J50" s="74"/>
      <c r="K50" s="75"/>
      <c r="L50" s="76"/>
      <c r="M50" s="74"/>
      <c r="N50" s="75"/>
      <c r="O50" s="77"/>
    </row>
    <row r="51" spans="2:15" s="21" customFormat="1" ht="42" customHeight="1" x14ac:dyDescent="0.25">
      <c r="B51" s="133" t="s">
        <v>175</v>
      </c>
      <c r="C51" s="134"/>
      <c r="D51" s="134"/>
      <c r="E51" s="134"/>
      <c r="F51" s="134"/>
      <c r="G51" s="134"/>
      <c r="H51" s="134"/>
      <c r="I51" s="134"/>
      <c r="J51" s="134"/>
      <c r="K51" s="134"/>
      <c r="L51" s="134"/>
      <c r="M51" s="134"/>
      <c r="N51" s="134"/>
      <c r="O51" s="135"/>
    </row>
    <row r="52" spans="2:15" x14ac:dyDescent="0.25">
      <c r="O52" t="s">
        <v>219</v>
      </c>
    </row>
  </sheetData>
  <sheetProtection sheet="1" selectLockedCells="1"/>
  <protectedRanges>
    <protectedRange sqref="E6" name="Section 1"/>
    <protectedRange sqref="D8:O9" name="Section 2"/>
    <protectedRange sqref="F13:F14 F32:F38 F40:F44 F16:F30" name="PHA Property"/>
    <protectedRange sqref="G13:G14 G32:G38 G40:G44 G46 G16:G30" name="Comparable 1"/>
    <protectedRange sqref="F15" name="PHA Property_1"/>
    <protectedRange sqref="G15" name="Comparable 1_1"/>
  </protectedRanges>
  <customSheetViews>
    <customSheetView guid="{A4B793CE-738E-4476-8B1F-D42BECFCF658}" topLeftCell="A25">
      <selection activeCell="A45" sqref="A45:B52"/>
      <pageMargins left="0.7" right="0.7" top="0.75" bottom="0.75" header="0.3" footer="0.3"/>
    </customSheetView>
  </customSheetViews>
  <mergeCells count="108">
    <mergeCell ref="B39:C39"/>
    <mergeCell ref="D39:E39"/>
    <mergeCell ref="B13:C13"/>
    <mergeCell ref="D13:E13"/>
    <mergeCell ref="B19:C19"/>
    <mergeCell ref="D19:E19"/>
    <mergeCell ref="B23:C23"/>
    <mergeCell ref="D23:E23"/>
    <mergeCell ref="B24:C24"/>
    <mergeCell ref="D24:E24"/>
    <mergeCell ref="B25:C25"/>
    <mergeCell ref="D25:E25"/>
    <mergeCell ref="B20:C20"/>
    <mergeCell ref="D20:E20"/>
    <mergeCell ref="B21:C21"/>
    <mergeCell ref="D21:E21"/>
    <mergeCell ref="B22:C22"/>
    <mergeCell ref="B17:C17"/>
    <mergeCell ref="D17:E17"/>
    <mergeCell ref="B18:C18"/>
    <mergeCell ref="D18:E18"/>
    <mergeCell ref="B14:C14"/>
    <mergeCell ref="D14:E14"/>
    <mergeCell ref="B15:C15"/>
    <mergeCell ref="B1:L1"/>
    <mergeCell ref="M1:O1"/>
    <mergeCell ref="B3:O3"/>
    <mergeCell ref="B5:C5"/>
    <mergeCell ref="E5:F5"/>
    <mergeCell ref="G5:O5"/>
    <mergeCell ref="D6:F6"/>
    <mergeCell ref="G6:I6"/>
    <mergeCell ref="J6:L6"/>
    <mergeCell ref="M6:O6"/>
    <mergeCell ref="B2:L2"/>
    <mergeCell ref="M2:O2"/>
    <mergeCell ref="B4:O4"/>
    <mergeCell ref="B6:C11"/>
    <mergeCell ref="D9:F9"/>
    <mergeCell ref="G9:I9"/>
    <mergeCell ref="J9:L9"/>
    <mergeCell ref="M9:O9"/>
    <mergeCell ref="D10:E11"/>
    <mergeCell ref="F10:F11"/>
    <mergeCell ref="G10:G11"/>
    <mergeCell ref="H10:I10"/>
    <mergeCell ref="J10:J11"/>
    <mergeCell ref="K10:L10"/>
    <mergeCell ref="D15:E15"/>
    <mergeCell ref="B16:C16"/>
    <mergeCell ref="D16:E16"/>
    <mergeCell ref="D35:E35"/>
    <mergeCell ref="B37:C37"/>
    <mergeCell ref="D37:E37"/>
    <mergeCell ref="B38:O38"/>
    <mergeCell ref="D22:E22"/>
    <mergeCell ref="B32:C32"/>
    <mergeCell ref="D32:E32"/>
    <mergeCell ref="B26:C26"/>
    <mergeCell ref="D26:E26"/>
    <mergeCell ref="B27:C27"/>
    <mergeCell ref="D27:E27"/>
    <mergeCell ref="B28:C28"/>
    <mergeCell ref="D28:E28"/>
    <mergeCell ref="B31:C31"/>
    <mergeCell ref="D31:E31"/>
    <mergeCell ref="B12:O12"/>
    <mergeCell ref="B29:C29"/>
    <mergeCell ref="D29:E29"/>
    <mergeCell ref="B30:O30"/>
    <mergeCell ref="B46:C46"/>
    <mergeCell ref="D46:E46"/>
    <mergeCell ref="B40:C40"/>
    <mergeCell ref="D40:E40"/>
    <mergeCell ref="B41:C41"/>
    <mergeCell ref="D41:E41"/>
    <mergeCell ref="B42:C42"/>
    <mergeCell ref="D42:E42"/>
    <mergeCell ref="B45:C45"/>
    <mergeCell ref="D45:E45"/>
    <mergeCell ref="B43:C43"/>
    <mergeCell ref="D43:E43"/>
    <mergeCell ref="B44:O44"/>
    <mergeCell ref="B36:C36"/>
    <mergeCell ref="D36:E36"/>
    <mergeCell ref="B33:C33"/>
    <mergeCell ref="D33:E33"/>
    <mergeCell ref="B34:C34"/>
    <mergeCell ref="D34:E34"/>
    <mergeCell ref="B35:C35"/>
    <mergeCell ref="M10:M11"/>
    <mergeCell ref="N10:O10"/>
    <mergeCell ref="M8:O8"/>
    <mergeCell ref="G7:I7"/>
    <mergeCell ref="J7:L7"/>
    <mergeCell ref="M7:O7"/>
    <mergeCell ref="G8:I8"/>
    <mergeCell ref="E7:F7"/>
    <mergeCell ref="J8:L8"/>
    <mergeCell ref="B50:C50"/>
    <mergeCell ref="D50:E50"/>
    <mergeCell ref="B51:O51"/>
    <mergeCell ref="B47:C47"/>
    <mergeCell ref="D47:E47"/>
    <mergeCell ref="B48:C48"/>
    <mergeCell ref="D48:E48"/>
    <mergeCell ref="B49:C49"/>
    <mergeCell ref="D49:E49"/>
  </mergeCells>
  <dataValidations count="2">
    <dataValidation errorStyle="information" allowBlank="1" showInputMessage="1" showErrorMessage="1" errorTitle="Non Valid Adjustment" error="Please Select a Valid PHA Write-in adjustment." sqref="K39:L43 H39:I43 N39:O43" xr:uid="{07A77509-198C-419E-8422-C3739780ED8E}"/>
    <dataValidation allowBlank="1" showErrorMessage="1" promptTitle="Select PHA Write-In" sqref="D39:E43" xr:uid="{6E79A4AD-9B53-4AE5-8842-2AD70570CC3D}"/>
  </dataValidations>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E48E4C5-3B87-45DF-9567-7429A8B92401}">
          <x14:formula1>
            <xm:f>DropDown!$A$2:$A$10</xm:f>
          </x14:formula1>
          <xm:sqref>F15:G15 J15 M15</xm:sqref>
        </x14:dataValidation>
        <x14:dataValidation type="list" allowBlank="1" showInputMessage="1" showErrorMessage="1" xr:uid="{5A7B1C73-E3DB-4F0C-AA30-32A1187B5071}">
          <x14:formula1>
            <xm:f>DropDown!$B$2:$B$3</xm:f>
          </x14:formula1>
          <xm:sqref>F31:G37 F39:G43 J16:J19 F16:G19 M16:M19 J31:J37 M31:M37 J39:J43 M39:M43 M21:M29 J21:J29 F21:G29</xm:sqref>
        </x14:dataValidation>
        <x14:dataValidation type="list" allowBlank="1" showInputMessage="1" showErrorMessage="1" xr:uid="{86FAA357-9E07-4DFC-8FDC-6B33974B365D}">
          <x14:formula1>
            <xm:f>DropDown!$E$1:$E$3</xm:f>
          </x14:formula1>
          <xm:sqref>D50:E50</xm:sqref>
        </x14:dataValidation>
        <x14:dataValidation type="list" allowBlank="1" showInputMessage="1" showErrorMessage="1" xr:uid="{1F9BAA4F-C558-45F5-A986-122596BB1901}">
          <x14:formula1>
            <xm:f>DropDown!$C$2:$C$4</xm:f>
          </x14:formula1>
          <xm:sqref>F20:G20 J20 M20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O52"/>
  <sheetViews>
    <sheetView showGridLines="0" showRowColHeaders="0" zoomScale="80" zoomScaleNormal="80" workbookViewId="0">
      <selection activeCell="E5" sqref="E5:F5"/>
    </sheetView>
  </sheetViews>
  <sheetFormatPr defaultRowHeight="15" x14ac:dyDescent="0.25"/>
  <cols>
    <col min="1" max="1" width="5.7109375" customWidth="1"/>
    <col min="2" max="3" width="1.7109375" customWidth="1"/>
    <col min="4" max="4" width="16.140625" style="18" customWidth="1"/>
    <col min="5" max="5" width="20.140625" style="18" customWidth="1"/>
    <col min="6" max="6" width="14.140625" style="1" customWidth="1"/>
    <col min="7" max="7" width="9.28515625" style="1" customWidth="1"/>
    <col min="8" max="9" width="9.28515625" customWidth="1"/>
    <col min="10" max="10" width="10.140625" style="1" customWidth="1"/>
    <col min="11" max="12" width="10.140625" customWidth="1"/>
    <col min="13" max="13" width="10.140625" style="1" customWidth="1"/>
    <col min="14" max="15" width="10.140625" customWidth="1"/>
  </cols>
  <sheetData>
    <row r="1" spans="2:15" x14ac:dyDescent="0.25">
      <c r="B1" s="181" t="s">
        <v>40</v>
      </c>
      <c r="C1" s="181"/>
      <c r="D1" s="181"/>
      <c r="E1" s="181"/>
      <c r="F1" s="181"/>
      <c r="G1" s="181"/>
      <c r="H1" s="181"/>
      <c r="I1" s="181"/>
      <c r="J1" s="181"/>
      <c r="K1" s="181"/>
      <c r="L1" s="181"/>
      <c r="M1" s="182"/>
      <c r="N1" s="182"/>
      <c r="O1" s="182"/>
    </row>
    <row r="2" spans="2:15" x14ac:dyDescent="0.25">
      <c r="B2" s="183" t="s">
        <v>42</v>
      </c>
      <c r="C2" s="183"/>
      <c r="D2" s="183"/>
      <c r="E2" s="183"/>
      <c r="F2" s="183"/>
      <c r="G2" s="183"/>
      <c r="H2" s="183"/>
      <c r="I2" s="183"/>
      <c r="J2" s="183"/>
      <c r="K2" s="183"/>
      <c r="L2" s="183"/>
      <c r="M2" s="182"/>
      <c r="N2" s="182"/>
      <c r="O2" s="182"/>
    </row>
    <row r="3" spans="2:15" x14ac:dyDescent="0.25">
      <c r="B3" s="183" t="s">
        <v>41</v>
      </c>
      <c r="C3" s="183"/>
      <c r="D3" s="183"/>
      <c r="E3" s="183"/>
      <c r="F3" s="183"/>
      <c r="G3" s="183"/>
      <c r="H3" s="183"/>
      <c r="I3" s="183"/>
      <c r="J3" s="183"/>
      <c r="K3" s="183"/>
      <c r="L3" s="183"/>
      <c r="M3" s="183"/>
      <c r="N3" s="183"/>
      <c r="O3" s="183"/>
    </row>
    <row r="4" spans="2:15" x14ac:dyDescent="0.25">
      <c r="B4" s="184"/>
      <c r="C4" s="184"/>
      <c r="D4" s="184"/>
      <c r="E4" s="184"/>
      <c r="F4" s="184"/>
      <c r="G4" s="184"/>
      <c r="H4" s="184"/>
      <c r="I4" s="184"/>
      <c r="J4" s="184"/>
      <c r="K4" s="184"/>
      <c r="L4" s="184"/>
      <c r="M4" s="184"/>
      <c r="N4" s="184"/>
      <c r="O4" s="184"/>
    </row>
    <row r="5" spans="2:15" ht="16.5" thickBot="1" x14ac:dyDescent="0.3">
      <c r="B5" s="185">
        <v>1</v>
      </c>
      <c r="C5" s="185"/>
      <c r="D5" s="59" t="s">
        <v>55</v>
      </c>
      <c r="E5" s="186" t="s">
        <v>54</v>
      </c>
      <c r="F5" s="187"/>
      <c r="G5" s="188" t="s">
        <v>170</v>
      </c>
      <c r="H5" s="189"/>
      <c r="I5" s="189"/>
      <c r="J5" s="189"/>
      <c r="K5" s="189"/>
      <c r="L5" s="189"/>
      <c r="M5" s="189"/>
      <c r="N5" s="189"/>
      <c r="O5" s="189"/>
    </row>
    <row r="6" spans="2:15" x14ac:dyDescent="0.25">
      <c r="B6" s="157">
        <v>2</v>
      </c>
      <c r="C6" s="158"/>
      <c r="D6" s="163" t="s">
        <v>45</v>
      </c>
      <c r="E6" s="164"/>
      <c r="F6" s="165"/>
      <c r="G6" s="166" t="s">
        <v>61</v>
      </c>
      <c r="H6" s="167"/>
      <c r="I6" s="168"/>
      <c r="J6" s="166" t="s">
        <v>62</v>
      </c>
      <c r="K6" s="167"/>
      <c r="L6" s="168"/>
      <c r="M6" s="166" t="s">
        <v>63</v>
      </c>
      <c r="N6" s="167"/>
      <c r="O6" s="169"/>
    </row>
    <row r="7" spans="2:15" x14ac:dyDescent="0.25">
      <c r="B7" s="159"/>
      <c r="C7" s="160"/>
      <c r="D7" s="95" t="s">
        <v>198</v>
      </c>
      <c r="E7" s="170" t="s">
        <v>125</v>
      </c>
      <c r="F7" s="171"/>
      <c r="G7" s="172" t="s">
        <v>186</v>
      </c>
      <c r="H7" s="173"/>
      <c r="I7" s="174"/>
      <c r="J7" s="172" t="s">
        <v>186</v>
      </c>
      <c r="K7" s="173"/>
      <c r="L7" s="174"/>
      <c r="M7" s="172" t="s">
        <v>186</v>
      </c>
      <c r="N7" s="173"/>
      <c r="O7" s="174"/>
    </row>
    <row r="8" spans="2:15" x14ac:dyDescent="0.25">
      <c r="B8" s="159"/>
      <c r="C8" s="160"/>
      <c r="D8" s="95" t="s">
        <v>57</v>
      </c>
      <c r="E8" s="95" t="s">
        <v>59</v>
      </c>
      <c r="F8" s="96" t="s">
        <v>58</v>
      </c>
      <c r="G8" s="172" t="s">
        <v>187</v>
      </c>
      <c r="H8" s="173"/>
      <c r="I8" s="174"/>
      <c r="J8" s="172" t="s">
        <v>187</v>
      </c>
      <c r="K8" s="173"/>
      <c r="L8" s="174"/>
      <c r="M8" s="172" t="s">
        <v>187</v>
      </c>
      <c r="N8" s="173"/>
      <c r="O8" s="174"/>
    </row>
    <row r="9" spans="2:15" x14ac:dyDescent="0.25">
      <c r="B9" s="159"/>
      <c r="C9" s="160"/>
      <c r="D9" s="199" t="s">
        <v>211</v>
      </c>
      <c r="E9" s="200"/>
      <c r="F9" s="201"/>
      <c r="G9" s="178" t="s">
        <v>210</v>
      </c>
      <c r="H9" s="179"/>
      <c r="I9" s="180"/>
      <c r="J9" s="178" t="s">
        <v>210</v>
      </c>
      <c r="K9" s="179"/>
      <c r="L9" s="180"/>
      <c r="M9" s="178" t="s">
        <v>210</v>
      </c>
      <c r="N9" s="179"/>
      <c r="O9" s="180"/>
    </row>
    <row r="10" spans="2:15" x14ac:dyDescent="0.25">
      <c r="B10" s="159"/>
      <c r="C10" s="160"/>
      <c r="D10" s="150" t="s">
        <v>0</v>
      </c>
      <c r="E10" s="151"/>
      <c r="F10" s="154" t="s">
        <v>16</v>
      </c>
      <c r="G10" s="146" t="s">
        <v>16</v>
      </c>
      <c r="H10" s="148" t="s">
        <v>19</v>
      </c>
      <c r="I10" s="156"/>
      <c r="J10" s="146" t="s">
        <v>16</v>
      </c>
      <c r="K10" s="148" t="s">
        <v>19</v>
      </c>
      <c r="L10" s="156"/>
      <c r="M10" s="146" t="s">
        <v>16</v>
      </c>
      <c r="N10" s="148" t="s">
        <v>19</v>
      </c>
      <c r="O10" s="149"/>
    </row>
    <row r="11" spans="2:15" x14ac:dyDescent="0.25">
      <c r="B11" s="161"/>
      <c r="C11" s="162"/>
      <c r="D11" s="152"/>
      <c r="E11" s="153"/>
      <c r="F11" s="155"/>
      <c r="G11" s="147"/>
      <c r="H11" s="16" t="s">
        <v>17</v>
      </c>
      <c r="I11" s="17" t="s">
        <v>18</v>
      </c>
      <c r="J11" s="147"/>
      <c r="K11" s="16" t="s">
        <v>17</v>
      </c>
      <c r="L11" s="17" t="s">
        <v>18</v>
      </c>
      <c r="M11" s="147"/>
      <c r="N11" s="16" t="s">
        <v>17</v>
      </c>
      <c r="O11" s="60" t="s">
        <v>18</v>
      </c>
    </row>
    <row r="12" spans="2:15" x14ac:dyDescent="0.25">
      <c r="B12" s="141" t="s">
        <v>120</v>
      </c>
      <c r="C12" s="142"/>
      <c r="D12" s="142"/>
      <c r="E12" s="142"/>
      <c r="F12" s="142"/>
      <c r="G12" s="142"/>
      <c r="H12" s="142"/>
      <c r="I12" s="142"/>
      <c r="J12" s="142"/>
      <c r="K12" s="142"/>
      <c r="L12" s="142"/>
      <c r="M12" s="142"/>
      <c r="N12" s="142"/>
      <c r="O12" s="143"/>
    </row>
    <row r="13" spans="2:15" x14ac:dyDescent="0.25">
      <c r="B13" s="136">
        <v>3</v>
      </c>
      <c r="C13" s="137"/>
      <c r="D13" s="138" t="s">
        <v>203</v>
      </c>
      <c r="E13" s="137"/>
      <c r="F13" s="97"/>
      <c r="G13" s="98"/>
      <c r="H13" s="11" t="str">
        <f>IF(G13="","",-IF(G13&gt;$F13,((G13-$F13)*'Rent Adjustment Worksheet'!$C$3),0))</f>
        <v/>
      </c>
      <c r="I13" s="11" t="str">
        <f>IF(G13="","",IFERROR(-IF(G13&gt;$F13,0,((G13-$F13)*'Rent Adjustment Worksheet'!$C$3)),0))</f>
        <v/>
      </c>
      <c r="J13" s="98"/>
      <c r="K13" s="11" t="str">
        <f>IF(J13="","",-IF(J13&gt;$F13,((J13-$F13)*'Rent Adjustment Worksheet'!$C$3),0))</f>
        <v/>
      </c>
      <c r="L13" s="11" t="str">
        <f>IF(J13="","",IFERROR(-IF(J13&gt;$F13,0,((J13-$F13)*'Rent Adjustment Worksheet'!$C$3)),0))</f>
        <v/>
      </c>
      <c r="M13" s="98"/>
      <c r="N13" s="11" t="str">
        <f>IF(M13="","",-IF(M13&gt;$F13,((M13-$F13)*'Rent Adjustment Worksheet'!$C$3),0))</f>
        <v/>
      </c>
      <c r="O13" s="104" t="str">
        <f>IF(M13="","",IFERROR(-IF(M13&gt;$F13,0,((M13-$F13)*'Rent Adjustment Worksheet'!$C$3)),0))</f>
        <v/>
      </c>
    </row>
    <row r="14" spans="2:15" x14ac:dyDescent="0.25">
      <c r="B14" s="136">
        <v>4</v>
      </c>
      <c r="C14" s="137"/>
      <c r="D14" s="138" t="s">
        <v>20</v>
      </c>
      <c r="E14" s="137"/>
      <c r="F14" s="99"/>
      <c r="G14" s="100"/>
      <c r="H14" s="64" t="str">
        <f>IF(G14="","",IFERROR(-IF($G$14&gt;$F$14,($G$14-$F$14)*VLOOKUP($D14,'Rent Adjustment Worksheet'!$A:$C,3,0)/10),0))</f>
        <v/>
      </c>
      <c r="I14" s="64" t="str">
        <f>IF(G14="","",IFERROR(-IF($G$14&gt;$F$14,0,($G$14-$F$14)*VLOOKUP($D14,'Rent Adjustment Worksheet'!$A:$C,3,0)/10),0))</f>
        <v/>
      </c>
      <c r="J14" s="100"/>
      <c r="K14" s="64" t="str">
        <f>IF(J14="","",IFERROR(-IF($J$14&gt;$F$14,($J$14-$F$14)*VLOOKUP($D14,'Rent Adjustment Worksheet'!$A:$C,3,0)/10),0))</f>
        <v/>
      </c>
      <c r="L14" s="64" t="str">
        <f>IF(J14="","",IFERROR(-IF($J$14&gt;$F$14,0,($J$14-$F$14)*VLOOKUP($D14,'Rent Adjustment Worksheet'!$A:$C,3,0)/10),0))</f>
        <v/>
      </c>
      <c r="M14" s="100"/>
      <c r="N14" s="64" t="str">
        <f>IF(M14="","",IFERROR(-IF($M$14&gt;$F$14,($M$14-$F$14)*VLOOKUP($D14,'Rent Adjustment Worksheet'!$A:$C,3,0)/10),0))</f>
        <v/>
      </c>
      <c r="O14" s="66" t="str">
        <f>IF(M14="","",IFERROR(-IF($M$14&gt;$F$14,0,($M$14-$F$14)*VLOOKUP($D14,'Rent Adjustment Worksheet'!$A:$C,3,0)/10),0))</f>
        <v/>
      </c>
    </row>
    <row r="15" spans="2:15" x14ac:dyDescent="0.25">
      <c r="B15" s="136">
        <v>5</v>
      </c>
      <c r="C15" s="137"/>
      <c r="D15" s="138" t="s">
        <v>21</v>
      </c>
      <c r="E15" s="137"/>
      <c r="F15" s="97">
        <v>0</v>
      </c>
      <c r="G15" s="98">
        <v>0</v>
      </c>
      <c r="H15" s="64">
        <f>-IF($G$15&gt;$F$15, VLOOKUP(($G$15-$F$15),'Rent Adjustment Worksheet'!$J:$K,2,FALSE), 0)</f>
        <v>0</v>
      </c>
      <c r="I15" s="64">
        <f>IF($G$15&lt;$F$15, VLOOKUP(($F$15-$G$15),'Rent Adjustment Worksheet'!$J:$K,2,FALSE), 0)</f>
        <v>0</v>
      </c>
      <c r="J15" s="98">
        <v>0</v>
      </c>
      <c r="K15" s="64">
        <f>-IF($J$15&gt;$F$15, VLOOKUP(($J$15-$F$15),'Rent Adjustment Worksheet'!$J:$K,2,FALSE), 0)</f>
        <v>0</v>
      </c>
      <c r="L15" s="64">
        <f>IF($J$15&lt;$F$15, VLOOKUP(($F$15-$J$15),'Rent Adjustment Worksheet'!$J:$K,2,FALSE), 0)</f>
        <v>0</v>
      </c>
      <c r="M15" s="98">
        <v>0</v>
      </c>
      <c r="N15" s="64">
        <f>-IF($M$15&gt;$F$15, VLOOKUP(($M$15-$F$15),'Rent Adjustment Worksheet'!$J:$K,2,FALSE), 0)</f>
        <v>0</v>
      </c>
      <c r="O15" s="66">
        <f>IF($M$15&lt;$F$15, VLOOKUP(($F$15-$M$15),'Rent Adjustment Worksheet'!$J:$K,2,FALSE), 0)</f>
        <v>0</v>
      </c>
    </row>
    <row r="16" spans="2:15" x14ac:dyDescent="0.25">
      <c r="B16" s="136">
        <v>6</v>
      </c>
      <c r="C16" s="137"/>
      <c r="D16" s="138" t="s">
        <v>12</v>
      </c>
      <c r="E16" s="137"/>
      <c r="F16" s="99" t="s">
        <v>30</v>
      </c>
      <c r="G16" s="100" t="s">
        <v>30</v>
      </c>
      <c r="H16" s="64">
        <f>IF(AND($F16="N",G16="Y"),-VLOOKUP($D16,'Rent Adjustment Worksheet'!$B:$C,2,FALSE),0)</f>
        <v>0</v>
      </c>
      <c r="I16" s="64">
        <f>IF(AND($F16="Y",G16="N"),VLOOKUP($D16,'Rent Adjustment Worksheet'!$B:$C,2,FALSE),0)</f>
        <v>0</v>
      </c>
      <c r="J16" s="100" t="s">
        <v>30</v>
      </c>
      <c r="K16" s="64">
        <f>IF(AND($F16="N",J16="Y"),-VLOOKUP($D16,'Rent Adjustment Worksheet'!$B:$C,2,FALSE),0)</f>
        <v>0</v>
      </c>
      <c r="L16" s="64">
        <f>IF(AND($F16="Y",J16="N"),VLOOKUP($D16,'Rent Adjustment Worksheet'!$B:$C,2,FALSE),0)</f>
        <v>0</v>
      </c>
      <c r="M16" s="100" t="s">
        <v>30</v>
      </c>
      <c r="N16" s="64">
        <f>IF(AND($F16="N",M16="Y"),-VLOOKUP($D16,'Rent Adjustment Worksheet'!$B:$C,2,FALSE),0)</f>
        <v>0</v>
      </c>
      <c r="O16" s="66">
        <f>IF(AND($F16="Y",M16="N"),VLOOKUP($D16,'Rent Adjustment Worksheet'!$B:$C,2,FALSE),0)</f>
        <v>0</v>
      </c>
    </row>
    <row r="17" spans="2:15" x14ac:dyDescent="0.25">
      <c r="B17" s="136">
        <v>7</v>
      </c>
      <c r="C17" s="137"/>
      <c r="D17" s="138" t="s">
        <v>8</v>
      </c>
      <c r="E17" s="137"/>
      <c r="F17" s="99" t="s">
        <v>30</v>
      </c>
      <c r="G17" s="100" t="s">
        <v>30</v>
      </c>
      <c r="H17" s="64">
        <f>IF(AND($F17="N",G17="Y"),-VLOOKUP($D17,'Rent Adjustment Worksheet'!$B:$C,2,FALSE),0)</f>
        <v>0</v>
      </c>
      <c r="I17" s="64">
        <f>IF(AND($F17="Y",G17="N"),VLOOKUP($D17,'Rent Adjustment Worksheet'!$B:$C,2,FALSE),0)</f>
        <v>0</v>
      </c>
      <c r="J17" s="100" t="s">
        <v>30</v>
      </c>
      <c r="K17" s="64">
        <f>IF(AND($F17="N",J17="Y"),-VLOOKUP($D17,'Rent Adjustment Worksheet'!$B:$C,2,FALSE),0)</f>
        <v>0</v>
      </c>
      <c r="L17" s="64">
        <f>IF(AND($F17="Y",J17="N"),VLOOKUP($D17,'Rent Adjustment Worksheet'!$B:$C,2,FALSE),0)</f>
        <v>0</v>
      </c>
      <c r="M17" s="100" t="s">
        <v>30</v>
      </c>
      <c r="N17" s="64">
        <f>IF(AND($F17="N",M17="Y"),-VLOOKUP($D17,'Rent Adjustment Worksheet'!$B:$C,2,FALSE),0)</f>
        <v>0</v>
      </c>
      <c r="O17" s="66">
        <f>IF(AND($F17="Y",M17="N"),VLOOKUP($D17,'Rent Adjustment Worksheet'!$B:$C,2,FALSE),0)</f>
        <v>0</v>
      </c>
    </row>
    <row r="18" spans="2:15" x14ac:dyDescent="0.25">
      <c r="B18" s="136">
        <v>8</v>
      </c>
      <c r="C18" s="137"/>
      <c r="D18" s="138" t="s">
        <v>11</v>
      </c>
      <c r="E18" s="137"/>
      <c r="F18" s="99" t="s">
        <v>30</v>
      </c>
      <c r="G18" s="100" t="s">
        <v>30</v>
      </c>
      <c r="H18" s="64">
        <f>IF(AND($F18="N",G18="Y"),-VLOOKUP($D18,'Rent Adjustment Worksheet'!$B:$C,2,FALSE),0)</f>
        <v>0</v>
      </c>
      <c r="I18" s="64">
        <f>IF(AND($F18="Y",G18="N"),VLOOKUP($D18,'Rent Adjustment Worksheet'!$B:$C,2,FALSE),0)</f>
        <v>0</v>
      </c>
      <c r="J18" s="100" t="s">
        <v>30</v>
      </c>
      <c r="K18" s="64">
        <f>IF(AND($F18="N",J18="Y"),-VLOOKUP($D18,'Rent Adjustment Worksheet'!$B:$C,2,FALSE),0)</f>
        <v>0</v>
      </c>
      <c r="L18" s="64">
        <f>IF(AND($F18="Y",J18="N"),VLOOKUP($D18,'Rent Adjustment Worksheet'!$B:$C,2,FALSE),0)</f>
        <v>0</v>
      </c>
      <c r="M18" s="100" t="s">
        <v>30</v>
      </c>
      <c r="N18" s="64">
        <f>IF(AND($F18="N",M18="Y"),-VLOOKUP($D18,'Rent Adjustment Worksheet'!$B:$C,2,FALSE),0)</f>
        <v>0</v>
      </c>
      <c r="O18" s="66">
        <f>IF(AND($F18="Y",M18="N"),VLOOKUP($D18,'Rent Adjustment Worksheet'!$B:$C,2,FALSE),0)</f>
        <v>0</v>
      </c>
    </row>
    <row r="19" spans="2:15" x14ac:dyDescent="0.25">
      <c r="B19" s="136">
        <v>9</v>
      </c>
      <c r="C19" s="137"/>
      <c r="D19" s="138" t="s">
        <v>14</v>
      </c>
      <c r="E19" s="137"/>
      <c r="F19" s="99" t="s">
        <v>30</v>
      </c>
      <c r="G19" s="100" t="s">
        <v>30</v>
      </c>
      <c r="H19" s="64">
        <f>IF(AND($F19="N",G19="Y"),-VLOOKUP($D19,'Rent Adjustment Worksheet'!$B:$C,2,FALSE),0)</f>
        <v>0</v>
      </c>
      <c r="I19" s="64">
        <f>IF(AND($F19="Y",G19="N"),VLOOKUP($D19,'Rent Adjustment Worksheet'!$B:$C,2,FALSE),0)</f>
        <v>0</v>
      </c>
      <c r="J19" s="100" t="s">
        <v>30</v>
      </c>
      <c r="K19" s="64">
        <f>IF(AND($F19="N",J19="Y"),-VLOOKUP($D19,'Rent Adjustment Worksheet'!$B:$C,2,FALSE),0)</f>
        <v>0</v>
      </c>
      <c r="L19" s="64">
        <f>IF(AND($F19="Y",J19="N"),VLOOKUP($D19,'Rent Adjustment Worksheet'!$B:$C,2,FALSE),0)</f>
        <v>0</v>
      </c>
      <c r="M19" s="100" t="s">
        <v>30</v>
      </c>
      <c r="N19" s="64">
        <f>IF(AND($F19="N",M19="Y"),-VLOOKUP($D19,'Rent Adjustment Worksheet'!$B:$C,2,FALSE),0)</f>
        <v>0</v>
      </c>
      <c r="O19" s="66">
        <f>IF(AND($F19="Y",M19="N"),VLOOKUP($D19,'Rent Adjustment Worksheet'!$B:$C,2,FALSE),0)</f>
        <v>0</v>
      </c>
    </row>
    <row r="20" spans="2:15" x14ac:dyDescent="0.25">
      <c r="B20" s="136">
        <v>10</v>
      </c>
      <c r="C20" s="137"/>
      <c r="D20" s="138" t="s">
        <v>38</v>
      </c>
      <c r="E20" s="137"/>
      <c r="F20" s="99" t="s">
        <v>31</v>
      </c>
      <c r="G20" s="100" t="s">
        <v>31</v>
      </c>
      <c r="H20" s="64">
        <f>AC!$E$28</f>
        <v>0</v>
      </c>
      <c r="I20" s="64">
        <f>AC!$F$28</f>
        <v>0</v>
      </c>
      <c r="J20" s="100" t="s">
        <v>31</v>
      </c>
      <c r="K20" s="64">
        <f>AC!$E$29</f>
        <v>0</v>
      </c>
      <c r="L20" s="64">
        <f>AC!$F$29</f>
        <v>0</v>
      </c>
      <c r="M20" s="100" t="s">
        <v>31</v>
      </c>
      <c r="N20" s="64">
        <f>AC!$E$30</f>
        <v>0</v>
      </c>
      <c r="O20" s="66">
        <f>AC!$F$30</f>
        <v>0</v>
      </c>
    </row>
    <row r="21" spans="2:15" x14ac:dyDescent="0.25">
      <c r="B21" s="136">
        <v>11</v>
      </c>
      <c r="C21" s="137"/>
      <c r="D21" s="138" t="s">
        <v>9</v>
      </c>
      <c r="E21" s="137"/>
      <c r="F21" s="99" t="s">
        <v>30</v>
      </c>
      <c r="G21" s="100" t="s">
        <v>30</v>
      </c>
      <c r="H21" s="64">
        <f>IF(AND($F21="N",G21="Y"),-VLOOKUP($D21,'Rent Adjustment Worksheet'!$B:$C,2,FALSE),0)</f>
        <v>0</v>
      </c>
      <c r="I21" s="64">
        <f>IF(AND($F21="Y",G21="N"),VLOOKUP($D21,'Rent Adjustment Worksheet'!$B:$C,2,FALSE),0)</f>
        <v>0</v>
      </c>
      <c r="J21" s="100" t="s">
        <v>30</v>
      </c>
      <c r="K21" s="64">
        <f>IF(AND($F21="N",J21="Y"),-VLOOKUP($D21,'Rent Adjustment Worksheet'!$B:$C,2,FALSE),0)</f>
        <v>0</v>
      </c>
      <c r="L21" s="64">
        <f>IF(AND($F21="Y",J21="N"),VLOOKUP($D21,'Rent Adjustment Worksheet'!$B:$C,2,FALSE),0)</f>
        <v>0</v>
      </c>
      <c r="M21" s="100" t="s">
        <v>30</v>
      </c>
      <c r="N21" s="64">
        <f>IF(AND($F21="N",M21="Y"),-VLOOKUP($D21,'Rent Adjustment Worksheet'!$B:$C,2,FALSE),0)</f>
        <v>0</v>
      </c>
      <c r="O21" s="66">
        <f>IF(AND($F21="Y",M21="N"),VLOOKUP($D21,'Rent Adjustment Worksheet'!$B:$C,2,FALSE),0)</f>
        <v>0</v>
      </c>
    </row>
    <row r="22" spans="2:15" x14ac:dyDescent="0.25">
      <c r="B22" s="136">
        <v>12</v>
      </c>
      <c r="C22" s="137"/>
      <c r="D22" s="138" t="s">
        <v>23</v>
      </c>
      <c r="E22" s="137"/>
      <c r="F22" s="99" t="s">
        <v>30</v>
      </c>
      <c r="G22" s="100" t="s">
        <v>30</v>
      </c>
      <c r="H22" s="64">
        <f>IF(AND($F22="N",G22="Y"),-VLOOKUP($D22,'Rent Adjustment Worksheet'!$B:$C,2,FALSE),0)</f>
        <v>0</v>
      </c>
      <c r="I22" s="64">
        <f>IF(AND($F22="Y",G22="N"),VLOOKUP($D22,'Rent Adjustment Worksheet'!$B:$C,2,FALSE),0)</f>
        <v>0</v>
      </c>
      <c r="J22" s="100" t="s">
        <v>30</v>
      </c>
      <c r="K22" s="64">
        <f>IF(AND($F22="N",J22="Y"),-VLOOKUP($D22,'Rent Adjustment Worksheet'!$B:$C,2,FALSE),0)</f>
        <v>0</v>
      </c>
      <c r="L22" s="64">
        <f>IF(AND($F22="Y",J22="N"),VLOOKUP($D22,'Rent Adjustment Worksheet'!$B:$C,2,FALSE),0)</f>
        <v>0</v>
      </c>
      <c r="M22" s="100" t="s">
        <v>30</v>
      </c>
      <c r="N22" s="64">
        <f>IF(AND($F22="N",M22="Y"),-VLOOKUP($D22,'Rent Adjustment Worksheet'!$B:$C,2,FALSE),0)</f>
        <v>0</v>
      </c>
      <c r="O22" s="66">
        <f>IF(AND($F22="Y",M22="N"),VLOOKUP($D22,'Rent Adjustment Worksheet'!$B:$C,2,FALSE),0)</f>
        <v>0</v>
      </c>
    </row>
    <row r="23" spans="2:15" x14ac:dyDescent="0.25">
      <c r="B23" s="136">
        <v>13</v>
      </c>
      <c r="C23" s="137"/>
      <c r="D23" s="138" t="s">
        <v>24</v>
      </c>
      <c r="E23" s="137"/>
      <c r="F23" s="99" t="s">
        <v>30</v>
      </c>
      <c r="G23" s="100" t="s">
        <v>30</v>
      </c>
      <c r="H23" s="64">
        <f>IF(AND($F23="N",G23="Y"),-VLOOKUP($D23,'Rent Adjustment Worksheet'!$B:$C,2,FALSE),0)</f>
        <v>0</v>
      </c>
      <c r="I23" s="64">
        <f>IF(AND($F23="Y",G23="N"),VLOOKUP($D23,'Rent Adjustment Worksheet'!$B:$C,2,FALSE),0)</f>
        <v>0</v>
      </c>
      <c r="J23" s="100" t="s">
        <v>30</v>
      </c>
      <c r="K23" s="64">
        <f>IF(AND($F23="N",J23="Y"),-VLOOKUP($D23,'Rent Adjustment Worksheet'!$B:$C,2,FALSE),0)</f>
        <v>0</v>
      </c>
      <c r="L23" s="64">
        <f>IF(AND($F23="Y",J23="N"),VLOOKUP($D23,'Rent Adjustment Worksheet'!$B:$C,2,FALSE),0)</f>
        <v>0</v>
      </c>
      <c r="M23" s="100" t="s">
        <v>30</v>
      </c>
      <c r="N23" s="64">
        <f>IF(AND($F23="N",M23="Y"),-VLOOKUP($D23,'Rent Adjustment Worksheet'!$B:$C,2,FALSE),0)</f>
        <v>0</v>
      </c>
      <c r="O23" s="66">
        <f>IF(AND($F23="Y",M23="N"),VLOOKUP($D23,'Rent Adjustment Worksheet'!$B:$C,2,FALSE),0)</f>
        <v>0</v>
      </c>
    </row>
    <row r="24" spans="2:15" x14ac:dyDescent="0.25">
      <c r="B24" s="136">
        <v>14</v>
      </c>
      <c r="C24" s="137"/>
      <c r="D24" s="138" t="s">
        <v>13</v>
      </c>
      <c r="E24" s="137"/>
      <c r="F24" s="99" t="s">
        <v>30</v>
      </c>
      <c r="G24" s="100" t="s">
        <v>30</v>
      </c>
      <c r="H24" s="64">
        <f>IF(AND($F24="N",G24="Y"),-VLOOKUP($D24,'Rent Adjustment Worksheet'!$B:$C,2,FALSE),0)</f>
        <v>0</v>
      </c>
      <c r="I24" s="64">
        <f>IF(AND($F24="Y",G24="N"),VLOOKUP($D24,'Rent Adjustment Worksheet'!$B:$C,2,FALSE),0)</f>
        <v>0</v>
      </c>
      <c r="J24" s="100" t="s">
        <v>30</v>
      </c>
      <c r="K24" s="64">
        <f>IF(AND($F24="N",J24="Y"),-VLOOKUP($D24,'Rent Adjustment Worksheet'!$B:$C,2,FALSE),0)</f>
        <v>0</v>
      </c>
      <c r="L24" s="64">
        <f>IF(AND($F24="Y",J24="N"),VLOOKUP($D24,'Rent Adjustment Worksheet'!$B:$C,2,FALSE),0)</f>
        <v>0</v>
      </c>
      <c r="M24" s="100" t="s">
        <v>30</v>
      </c>
      <c r="N24" s="64">
        <f>IF(AND($F24="N",M24="Y"),-VLOOKUP($D24,'Rent Adjustment Worksheet'!$B:$C,2,FALSE),0)</f>
        <v>0</v>
      </c>
      <c r="O24" s="66">
        <f>IF(AND($F24="Y",M24="N"),VLOOKUP($D24,'Rent Adjustment Worksheet'!$B:$C,2,FALSE),0)</f>
        <v>0</v>
      </c>
    </row>
    <row r="25" spans="2:15" x14ac:dyDescent="0.25">
      <c r="B25" s="136">
        <v>15</v>
      </c>
      <c r="C25" s="137"/>
      <c r="D25" s="138" t="s">
        <v>123</v>
      </c>
      <c r="E25" s="137"/>
      <c r="F25" s="99" t="s">
        <v>30</v>
      </c>
      <c r="G25" s="100" t="s">
        <v>30</v>
      </c>
      <c r="H25" s="64">
        <f>IF(AND($F25="N",G25="Y"),-VLOOKUP($D25,'Rent Adjustment Worksheet'!$B:$C,2,FALSE),0)</f>
        <v>0</v>
      </c>
      <c r="I25" s="64">
        <f>IF(AND($F25="Y",G25="N"),VLOOKUP($D25,'Rent Adjustment Worksheet'!$B:$C,2,FALSE),0)</f>
        <v>0</v>
      </c>
      <c r="J25" s="100" t="s">
        <v>30</v>
      </c>
      <c r="K25" s="64">
        <f>IF(AND($F25="N",J25="Y"),-VLOOKUP($D25,'Rent Adjustment Worksheet'!$B:$C,2,FALSE),0)</f>
        <v>0</v>
      </c>
      <c r="L25" s="64">
        <f>IF(AND($F25="Y",J25="N"),VLOOKUP($D25,'Rent Adjustment Worksheet'!$B:$C,2,FALSE),0)</f>
        <v>0</v>
      </c>
      <c r="M25" s="100" t="s">
        <v>30</v>
      </c>
      <c r="N25" s="64">
        <f>IF(AND($F25="N",M25="Y"),-VLOOKUP($D25,'Rent Adjustment Worksheet'!$B:$C,2,FALSE),0)</f>
        <v>0</v>
      </c>
      <c r="O25" s="66">
        <f>IF(AND($F25="Y",M25="N"),VLOOKUP($D25,'Rent Adjustment Worksheet'!$B:$C,2,FALSE),0)</f>
        <v>0</v>
      </c>
    </row>
    <row r="26" spans="2:15" x14ac:dyDescent="0.25">
      <c r="B26" s="136">
        <v>16</v>
      </c>
      <c r="C26" s="137"/>
      <c r="D26" s="138" t="s">
        <v>10</v>
      </c>
      <c r="E26" s="137"/>
      <c r="F26" s="99" t="s">
        <v>30</v>
      </c>
      <c r="G26" s="100" t="s">
        <v>30</v>
      </c>
      <c r="H26" s="64">
        <f>IF(AND($F26="N",G26="Y"),-VLOOKUP($D26,'Rent Adjustment Worksheet'!$B:$C,2,FALSE),0)</f>
        <v>0</v>
      </c>
      <c r="I26" s="64">
        <f>IF(AND($F26="Y",G26="N"),VLOOKUP($D26,'Rent Adjustment Worksheet'!$B:$C,2,FALSE),0)</f>
        <v>0</v>
      </c>
      <c r="J26" s="100" t="s">
        <v>30</v>
      </c>
      <c r="K26" s="64">
        <f>IF(AND($F26="N",J26="Y"),-VLOOKUP($D26,'Rent Adjustment Worksheet'!$B:$C,2,FALSE),0)</f>
        <v>0</v>
      </c>
      <c r="L26" s="64">
        <f>IF(AND($F26="Y",J26="N"),VLOOKUP($D26,'Rent Adjustment Worksheet'!$B:$C,2,FALSE),0)</f>
        <v>0</v>
      </c>
      <c r="M26" s="100" t="s">
        <v>30</v>
      </c>
      <c r="N26" s="64">
        <f>IF(AND($F26="N",M26="Y"),-VLOOKUP($D26,'Rent Adjustment Worksheet'!$B:$C,2,FALSE),0)</f>
        <v>0</v>
      </c>
      <c r="O26" s="66">
        <f>IF(AND($F26="Y",M26="N"),VLOOKUP($D26,'Rent Adjustment Worksheet'!$B:$C,2,FALSE),0)</f>
        <v>0</v>
      </c>
    </row>
    <row r="27" spans="2:15" x14ac:dyDescent="0.25">
      <c r="B27" s="136">
        <v>17</v>
      </c>
      <c r="C27" s="137"/>
      <c r="D27" s="138" t="s">
        <v>35</v>
      </c>
      <c r="E27" s="137"/>
      <c r="F27" s="99" t="s">
        <v>30</v>
      </c>
      <c r="G27" s="100" t="s">
        <v>30</v>
      </c>
      <c r="H27" s="64">
        <f>IF(AND($F27="N",G27="Y"),-VLOOKUP($D27,'Rent Adjustment Worksheet'!$B:$C,2,FALSE),0)</f>
        <v>0</v>
      </c>
      <c r="I27" s="64">
        <f>IF(AND($F27="Y",G27="N"),VLOOKUP($D27,'Rent Adjustment Worksheet'!$B:$C,2,FALSE),0)</f>
        <v>0</v>
      </c>
      <c r="J27" s="100" t="s">
        <v>30</v>
      </c>
      <c r="K27" s="64">
        <f>IF(AND($F27="N",J27="Y"),-VLOOKUP($D27,'Rent Adjustment Worksheet'!$B:$C,2,FALSE),0)</f>
        <v>0</v>
      </c>
      <c r="L27" s="64">
        <f>IF(AND($F27="Y",J27="N"),VLOOKUP($D27,'Rent Adjustment Worksheet'!$B:$C,2,FALSE),0)</f>
        <v>0</v>
      </c>
      <c r="M27" s="100" t="s">
        <v>30</v>
      </c>
      <c r="N27" s="64">
        <f>IF(AND($F27="N",M27="Y"),-VLOOKUP($D27,'Rent Adjustment Worksheet'!$B:$C,2,FALSE),0)</f>
        <v>0</v>
      </c>
      <c r="O27" s="66">
        <f>IF(AND($F27="Y",M27="N"),VLOOKUP($D27,'Rent Adjustment Worksheet'!$B:$C,2,FALSE),0)</f>
        <v>0</v>
      </c>
    </row>
    <row r="28" spans="2:15" x14ac:dyDescent="0.25">
      <c r="B28" s="136">
        <v>18</v>
      </c>
      <c r="C28" s="137"/>
      <c r="D28" s="138" t="s">
        <v>34</v>
      </c>
      <c r="E28" s="137"/>
      <c r="F28" s="99" t="s">
        <v>30</v>
      </c>
      <c r="G28" s="100" t="s">
        <v>30</v>
      </c>
      <c r="H28" s="64">
        <f>IF(AND($F28="N",G28="Y"),-VLOOKUP($D28,'Rent Adjustment Worksheet'!$B:$C,2,FALSE),0)</f>
        <v>0</v>
      </c>
      <c r="I28" s="64">
        <f>IF(AND($F28="Y",G28="N"),VLOOKUP($D28,'Rent Adjustment Worksheet'!$B:$C,2,FALSE),0)</f>
        <v>0</v>
      </c>
      <c r="J28" s="100" t="s">
        <v>30</v>
      </c>
      <c r="K28" s="64">
        <f>IF(AND($F28="N",J28="Y"),-VLOOKUP($D28,'Rent Adjustment Worksheet'!$B:$C,2,FALSE),0)</f>
        <v>0</v>
      </c>
      <c r="L28" s="64">
        <f>IF(AND($F28="Y",J28="N"),VLOOKUP($D28,'Rent Adjustment Worksheet'!$B:$C,2,FALSE),0)</f>
        <v>0</v>
      </c>
      <c r="M28" s="100" t="s">
        <v>30</v>
      </c>
      <c r="N28" s="64">
        <f>IF(AND($F28="N",M28="Y"),-VLOOKUP($D28,'Rent Adjustment Worksheet'!$B:$C,2,FALSE),0)</f>
        <v>0</v>
      </c>
      <c r="O28" s="66">
        <f>IF(AND($F28="Y",M28="N"),VLOOKUP($D28,'Rent Adjustment Worksheet'!$B:$C,2,FALSE),0)</f>
        <v>0</v>
      </c>
    </row>
    <row r="29" spans="2:15" x14ac:dyDescent="0.25">
      <c r="B29" s="136">
        <v>19</v>
      </c>
      <c r="C29" s="137"/>
      <c r="D29" s="138" t="s">
        <v>5</v>
      </c>
      <c r="E29" s="137"/>
      <c r="F29" s="99" t="s">
        <v>30</v>
      </c>
      <c r="G29" s="100" t="s">
        <v>30</v>
      </c>
      <c r="H29" s="64">
        <f>IF(AND($F29="N",G29="Y"),-VLOOKUP($D29,'Rent Adjustment Worksheet'!$B:$C,2,FALSE),0)</f>
        <v>0</v>
      </c>
      <c r="I29" s="64">
        <f>IF(AND($F29="Y",G29="N"),VLOOKUP($D29,'Rent Adjustment Worksheet'!$B:$C,2,FALSE),0)</f>
        <v>0</v>
      </c>
      <c r="J29" s="100" t="s">
        <v>30</v>
      </c>
      <c r="K29" s="64">
        <f>IF(AND($F29="N",J29="Y"),-VLOOKUP($D29,'Rent Adjustment Worksheet'!$B:$C,2,FALSE),0)</f>
        <v>0</v>
      </c>
      <c r="L29" s="64">
        <f>IF(AND($F29="Y",J29="N"),VLOOKUP($D29,'Rent Adjustment Worksheet'!$B:$C,2,FALSE),0)</f>
        <v>0</v>
      </c>
      <c r="M29" s="100" t="s">
        <v>30</v>
      </c>
      <c r="N29" s="64">
        <f>IF(AND($F29="N",M29="Y"),-VLOOKUP($D29,'Rent Adjustment Worksheet'!$B:$C,2,FALSE),0)</f>
        <v>0</v>
      </c>
      <c r="O29" s="66">
        <f>IF(AND($F29="Y",M29="N"),VLOOKUP($D29,'Rent Adjustment Worksheet'!$B:$C,2,FALSE),0)</f>
        <v>0</v>
      </c>
    </row>
    <row r="30" spans="2:15" x14ac:dyDescent="0.25">
      <c r="B30" s="141" t="s">
        <v>121</v>
      </c>
      <c r="C30" s="142"/>
      <c r="D30" s="142"/>
      <c r="E30" s="142"/>
      <c r="F30" s="142"/>
      <c r="G30" s="142"/>
      <c r="H30" s="142"/>
      <c r="I30" s="142"/>
      <c r="J30" s="142"/>
      <c r="K30" s="142"/>
      <c r="L30" s="142"/>
      <c r="M30" s="142"/>
      <c r="N30" s="142"/>
      <c r="O30" s="143"/>
    </row>
    <row r="31" spans="2:15" x14ac:dyDescent="0.25">
      <c r="B31" s="136">
        <f>B29+1</f>
        <v>20</v>
      </c>
      <c r="C31" s="137"/>
      <c r="D31" s="138" t="s">
        <v>36</v>
      </c>
      <c r="E31" s="137"/>
      <c r="F31" s="99" t="s">
        <v>30</v>
      </c>
      <c r="G31" s="100" t="s">
        <v>30</v>
      </c>
      <c r="H31" s="64">
        <f>IF(AND($F31="N",G31="Y"),-VLOOKUP($D31,'Rent Adjustment Worksheet'!$B:$C,2,FALSE),0)</f>
        <v>0</v>
      </c>
      <c r="I31" s="64">
        <f>IF(AND($F31="Y",G31="N"),VLOOKUP($D31,'Rent Adjustment Worksheet'!$B:$C,2,FALSE),0)</f>
        <v>0</v>
      </c>
      <c r="J31" s="100" t="s">
        <v>30</v>
      </c>
      <c r="K31" s="64">
        <f>IF(AND($F31="N",J31="Y"),-VLOOKUP($D31,'Rent Adjustment Worksheet'!$B:$C,2,FALSE),0)</f>
        <v>0</v>
      </c>
      <c r="L31" s="64">
        <f>IF(AND($F31="Y",J31="N"),VLOOKUP($D31,'Rent Adjustment Worksheet'!$B:$C,2,FALSE),0)</f>
        <v>0</v>
      </c>
      <c r="M31" s="100" t="s">
        <v>30</v>
      </c>
      <c r="N31" s="64">
        <f>IF(AND($F31="N",M31="Y"),-VLOOKUP($D31,'Rent Adjustment Worksheet'!$B:$C,2,FALSE),0)</f>
        <v>0</v>
      </c>
      <c r="O31" s="66">
        <f>IF(AND($F31="Y",M31="N"),VLOOKUP($D31,'Rent Adjustment Worksheet'!$B:$C,2,FALSE),0)</f>
        <v>0</v>
      </c>
    </row>
    <row r="32" spans="2:15" x14ac:dyDescent="0.25">
      <c r="B32" s="136">
        <f>B31+1</f>
        <v>21</v>
      </c>
      <c r="C32" s="137"/>
      <c r="D32" s="138" t="s">
        <v>37</v>
      </c>
      <c r="E32" s="137"/>
      <c r="F32" s="99" t="s">
        <v>30</v>
      </c>
      <c r="G32" s="100" t="s">
        <v>30</v>
      </c>
      <c r="H32" s="64">
        <f>IF(AND($F32="N",G32="Y"),-VLOOKUP($D32,'Rent Adjustment Worksheet'!$B:$C,2,FALSE),0)</f>
        <v>0</v>
      </c>
      <c r="I32" s="64">
        <f>IF(AND($F32="Y",G32="N"),VLOOKUP($D32,'Rent Adjustment Worksheet'!$B:$C,2,FALSE),0)</f>
        <v>0</v>
      </c>
      <c r="J32" s="100" t="s">
        <v>30</v>
      </c>
      <c r="K32" s="64">
        <f>IF(AND($F32="N",J32="Y"),-VLOOKUP($D32,'Rent Adjustment Worksheet'!$B:$C,2,FALSE),0)</f>
        <v>0</v>
      </c>
      <c r="L32" s="64">
        <f>IF(AND($F32="Y",J32="N"),VLOOKUP($D32,'Rent Adjustment Worksheet'!$B:$C,2,FALSE),0)</f>
        <v>0</v>
      </c>
      <c r="M32" s="100" t="s">
        <v>30</v>
      </c>
      <c r="N32" s="64">
        <f>IF(AND($F32="N",M32="Y"),-VLOOKUP($D32,'Rent Adjustment Worksheet'!$B:$C,2,FALSE),0)</f>
        <v>0</v>
      </c>
      <c r="O32" s="66">
        <f>IF(AND($F32="Y",M32="N"),VLOOKUP($D32,'Rent Adjustment Worksheet'!$B:$C,2,FALSE),0)</f>
        <v>0</v>
      </c>
    </row>
    <row r="33" spans="2:15" x14ac:dyDescent="0.25">
      <c r="B33" s="136">
        <f t="shared" ref="B33:B37" si="0">B32+1</f>
        <v>22</v>
      </c>
      <c r="C33" s="137"/>
      <c r="D33" s="138" t="s">
        <v>32</v>
      </c>
      <c r="E33" s="137"/>
      <c r="F33" s="99" t="s">
        <v>30</v>
      </c>
      <c r="G33" s="100" t="s">
        <v>30</v>
      </c>
      <c r="H33" s="64">
        <f>IF(AND($F33="N",G33="Y"),-VLOOKUP($D33,'Rent Adjustment Worksheet'!$B:$C,2,FALSE),0)</f>
        <v>0</v>
      </c>
      <c r="I33" s="64">
        <f>IF(AND($F33="Y",G33="N"),VLOOKUP($D33,'Rent Adjustment Worksheet'!$B:$C,2,FALSE),0)</f>
        <v>0</v>
      </c>
      <c r="J33" s="100" t="s">
        <v>30</v>
      </c>
      <c r="K33" s="64">
        <f>IF(AND($F33="N",J33="Y"),-VLOOKUP($D33,'Rent Adjustment Worksheet'!$B:$C,2,FALSE),0)</f>
        <v>0</v>
      </c>
      <c r="L33" s="64">
        <f>IF(AND($F33="Y",J33="N"),VLOOKUP($D33,'Rent Adjustment Worksheet'!$B:$C,2,FALSE),0)</f>
        <v>0</v>
      </c>
      <c r="M33" s="100" t="s">
        <v>30</v>
      </c>
      <c r="N33" s="64">
        <f>IF(AND($F33="N",M33="Y"),-VLOOKUP($D33,'Rent Adjustment Worksheet'!$B:$C,2,FALSE),0)</f>
        <v>0</v>
      </c>
      <c r="O33" s="66">
        <f>IF(AND($F33="Y",M33="N"),VLOOKUP($D33,'Rent Adjustment Worksheet'!$B:$C,2,FALSE),0)</f>
        <v>0</v>
      </c>
    </row>
    <row r="34" spans="2:15" x14ac:dyDescent="0.25">
      <c r="B34" s="136">
        <f t="shared" si="0"/>
        <v>23</v>
      </c>
      <c r="C34" s="137"/>
      <c r="D34" s="138" t="s">
        <v>33</v>
      </c>
      <c r="E34" s="137"/>
      <c r="F34" s="99" t="s">
        <v>30</v>
      </c>
      <c r="G34" s="100" t="s">
        <v>30</v>
      </c>
      <c r="H34" s="64">
        <f>IF(AND($F34="N",G34="Y"),-VLOOKUP($D34,'Rent Adjustment Worksheet'!$B:$C,2,FALSE),0)</f>
        <v>0</v>
      </c>
      <c r="I34" s="64">
        <f>IF(AND($F34="Y",G34="N"),VLOOKUP($D34,'Rent Adjustment Worksheet'!$B:$C,2,FALSE),0)</f>
        <v>0</v>
      </c>
      <c r="J34" s="100" t="s">
        <v>30</v>
      </c>
      <c r="K34" s="64">
        <f>IF(AND($F34="N",J34="Y"),-VLOOKUP($D34,'Rent Adjustment Worksheet'!$B:$C,2,FALSE),0)</f>
        <v>0</v>
      </c>
      <c r="L34" s="64">
        <f>IF(AND($F34="Y",J34="N"),VLOOKUP($D34,'Rent Adjustment Worksheet'!$B:$C,2,FALSE),0)</f>
        <v>0</v>
      </c>
      <c r="M34" s="100" t="s">
        <v>30</v>
      </c>
      <c r="N34" s="64">
        <f>IF(AND($F34="N",M34="Y"),-VLOOKUP($D34,'Rent Adjustment Worksheet'!$B:$C,2,FALSE),0)</f>
        <v>0</v>
      </c>
      <c r="O34" s="66">
        <f>IF(AND($F34="Y",M34="N"),VLOOKUP($D34,'Rent Adjustment Worksheet'!$B:$C,2,FALSE),0)</f>
        <v>0</v>
      </c>
    </row>
    <row r="35" spans="2:15" x14ac:dyDescent="0.25">
      <c r="B35" s="136">
        <f t="shared" si="0"/>
        <v>24</v>
      </c>
      <c r="C35" s="137"/>
      <c r="D35" s="138" t="s">
        <v>25</v>
      </c>
      <c r="E35" s="137"/>
      <c r="F35" s="99" t="s">
        <v>30</v>
      </c>
      <c r="G35" s="100" t="s">
        <v>30</v>
      </c>
      <c r="H35" s="64">
        <f>IF(AND($F35="N",G35="Y"),-VLOOKUP($D35,'Rent Adjustment Worksheet'!$B:$C,2,FALSE),0)</f>
        <v>0</v>
      </c>
      <c r="I35" s="64">
        <f>IF(AND($F35="Y",G35="N"),VLOOKUP($D35,'Rent Adjustment Worksheet'!$B:$C,2,FALSE),0)</f>
        <v>0</v>
      </c>
      <c r="J35" s="100" t="s">
        <v>30</v>
      </c>
      <c r="K35" s="64">
        <f>IF(AND($F35="N",J35="Y"),-VLOOKUP($D35,'Rent Adjustment Worksheet'!$B:$C,2,FALSE),0)</f>
        <v>0</v>
      </c>
      <c r="L35" s="64">
        <f>IF(AND($F35="Y",J35="N"),VLOOKUP($D35,'Rent Adjustment Worksheet'!$B:$C,2,FALSE),0)</f>
        <v>0</v>
      </c>
      <c r="M35" s="100" t="s">
        <v>30</v>
      </c>
      <c r="N35" s="64">
        <f>IF(AND($F35="N",M35="Y"),-VLOOKUP($D35,'Rent Adjustment Worksheet'!$B:$C,2,FALSE),0)</f>
        <v>0</v>
      </c>
      <c r="O35" s="66">
        <f>IF(AND($F35="Y",M35="N"),VLOOKUP($D35,'Rent Adjustment Worksheet'!$B:$C,2,FALSE),0)</f>
        <v>0</v>
      </c>
    </row>
    <row r="36" spans="2:15" x14ac:dyDescent="0.25">
      <c r="B36" s="136">
        <f t="shared" si="0"/>
        <v>25</v>
      </c>
      <c r="C36" s="137"/>
      <c r="D36" s="138" t="s">
        <v>26</v>
      </c>
      <c r="E36" s="137"/>
      <c r="F36" s="99" t="s">
        <v>30</v>
      </c>
      <c r="G36" s="100" t="s">
        <v>30</v>
      </c>
      <c r="H36" s="64">
        <f>IF(AND($F36="N",G36="Y"),-VLOOKUP($D36,'Rent Adjustment Worksheet'!$B:$C,2,FALSE),0)</f>
        <v>0</v>
      </c>
      <c r="I36" s="64">
        <f>IF(AND($F36="Y",G36="N"),VLOOKUP($D36,'Rent Adjustment Worksheet'!$B:$C,2,FALSE),0)</f>
        <v>0</v>
      </c>
      <c r="J36" s="100" t="s">
        <v>30</v>
      </c>
      <c r="K36" s="64">
        <f>IF(AND($F36="N",J36="Y"),-VLOOKUP($D36,'Rent Adjustment Worksheet'!$B:$C,2,FALSE),0)</f>
        <v>0</v>
      </c>
      <c r="L36" s="64">
        <f>IF(AND($F36="Y",J36="N"),VLOOKUP($D36,'Rent Adjustment Worksheet'!$B:$C,2,FALSE),0)</f>
        <v>0</v>
      </c>
      <c r="M36" s="100" t="s">
        <v>30</v>
      </c>
      <c r="N36" s="64">
        <f>IF(AND($F36="N",M36="Y"),-VLOOKUP($D36,'Rent Adjustment Worksheet'!$B:$C,2,FALSE),0)</f>
        <v>0</v>
      </c>
      <c r="O36" s="66">
        <f>IF(AND($F36="Y",M36="N"),VLOOKUP($D36,'Rent Adjustment Worksheet'!$B:$C,2,FALSE),0)</f>
        <v>0</v>
      </c>
    </row>
    <row r="37" spans="2:15" x14ac:dyDescent="0.25">
      <c r="B37" s="136">
        <f t="shared" si="0"/>
        <v>26</v>
      </c>
      <c r="C37" s="137"/>
      <c r="D37" s="138" t="s">
        <v>27</v>
      </c>
      <c r="E37" s="137"/>
      <c r="F37" s="99" t="s">
        <v>30</v>
      </c>
      <c r="G37" s="100" t="s">
        <v>30</v>
      </c>
      <c r="H37" s="64">
        <f>IF(AND($F37="N",G37="Y"),-VLOOKUP($D37,'Rent Adjustment Worksheet'!$B:$C,2,FALSE),0)</f>
        <v>0</v>
      </c>
      <c r="I37" s="64">
        <f>IF(AND($F37="Y",G37="N"),VLOOKUP($D37,'Rent Adjustment Worksheet'!$B:$C,2,FALSE),0)</f>
        <v>0</v>
      </c>
      <c r="J37" s="100" t="s">
        <v>30</v>
      </c>
      <c r="K37" s="64">
        <f>IF(AND($F37="N",J37="Y"),-VLOOKUP($D37,'Rent Adjustment Worksheet'!$B:$C,2,FALSE),0)</f>
        <v>0</v>
      </c>
      <c r="L37" s="64">
        <f>IF(AND($F37="Y",J37="N"),VLOOKUP($D37,'Rent Adjustment Worksheet'!$B:$C,2,FALSE),0)</f>
        <v>0</v>
      </c>
      <c r="M37" s="100" t="s">
        <v>30</v>
      </c>
      <c r="N37" s="64">
        <f>IF(AND($F37="N",M37="Y"),-VLOOKUP($D37,'Rent Adjustment Worksheet'!$B:$C,2,FALSE),0)</f>
        <v>0</v>
      </c>
      <c r="O37" s="66">
        <f>IF(AND($F37="Y",M37="N"),VLOOKUP($D37,'Rent Adjustment Worksheet'!$B:$C,2,FALSE),0)</f>
        <v>0</v>
      </c>
    </row>
    <row r="38" spans="2:15" x14ac:dyDescent="0.25">
      <c r="B38" s="141" t="s">
        <v>122</v>
      </c>
      <c r="C38" s="142"/>
      <c r="D38" s="142"/>
      <c r="E38" s="142"/>
      <c r="F38" s="142"/>
      <c r="G38" s="142"/>
      <c r="H38" s="142"/>
      <c r="I38" s="142"/>
      <c r="J38" s="142"/>
      <c r="K38" s="142"/>
      <c r="L38" s="142"/>
      <c r="M38" s="142"/>
      <c r="N38" s="142"/>
      <c r="O38" s="143"/>
    </row>
    <row r="39" spans="2:15" x14ac:dyDescent="0.25">
      <c r="B39" s="136">
        <v>27</v>
      </c>
      <c r="C39" s="137"/>
      <c r="D39" s="144" t="str">
        <f>IF(OR('Rent Adjustment Worksheet'!$B29="PHA write-in (if Applicable)",'Rent Adjustment Worksheet'!$B29=""),"",'Rent Adjustment Worksheet'!$B29)</f>
        <v>Service Coordinator</v>
      </c>
      <c r="E39" s="145"/>
      <c r="F39" s="99" t="s">
        <v>30</v>
      </c>
      <c r="G39" s="100" t="s">
        <v>30</v>
      </c>
      <c r="H39" s="64">
        <f>IF($D39="",0,IF(AND($F39="N",G39="Y"),-VLOOKUP($D39,'Rent Adjustment Worksheet'!$B:$C,2,FALSE),0))</f>
        <v>0</v>
      </c>
      <c r="I39" s="64">
        <f>IF($D39="",0,IF(AND($F39="Y",G39="N"),VLOOKUP($D39,'Rent Adjustment Worksheet'!$B:$C,2,FALSE),0))</f>
        <v>0</v>
      </c>
      <c r="J39" s="100" t="s">
        <v>30</v>
      </c>
      <c r="K39" s="64">
        <f>IF($D39="",0,IF(AND($F39="N",J39="Y"),-VLOOKUP($D39,'Rent Adjustment Worksheet'!$B:$C,2,FALSE),0))</f>
        <v>0</v>
      </c>
      <c r="L39" s="64">
        <f>IF($D39="",0,IF(AND($F39="Y",J39="N"),VLOOKUP($D39,'Rent Adjustment Worksheet'!$B:$C,2,FALSE),0))</f>
        <v>0</v>
      </c>
      <c r="M39" s="100" t="s">
        <v>30</v>
      </c>
      <c r="N39" s="64">
        <f>IF($D39="",0,IF(AND($F39="N",M39="Y"),-VLOOKUP($D39,'Rent Adjustment Worksheet'!$B:$C,2,FALSE),0))</f>
        <v>0</v>
      </c>
      <c r="O39" s="66">
        <f>IF($D39="",0,IF(AND($F39="Y",M39="N"),VLOOKUP($D39,'Rent Adjustment Worksheet'!$B:$C,2,FALSE),0))</f>
        <v>0</v>
      </c>
    </row>
    <row r="40" spans="2:15" x14ac:dyDescent="0.25">
      <c r="B40" s="136">
        <v>28</v>
      </c>
      <c r="C40" s="137"/>
      <c r="D40" s="144" t="str">
        <f>IF(OR('Rent Adjustment Worksheet'!$B30="PHA write-in (if Applicable)",'Rent Adjustment Worksheet'!$B30=""),"",'Rent Adjustment Worksheet'!$B30)</f>
        <v>One BR</v>
      </c>
      <c r="E40" s="145"/>
      <c r="F40" s="99" t="s">
        <v>30</v>
      </c>
      <c r="G40" s="100" t="s">
        <v>30</v>
      </c>
      <c r="H40" s="64">
        <f>IF($D40="",0,IF(AND($F40="N",G40="Y"),-VLOOKUP($D40,'Rent Adjustment Worksheet'!$B:$C,2,FALSE),0))</f>
        <v>0</v>
      </c>
      <c r="I40" s="64">
        <f>IF($D40="",0,IF(AND($F40="Y",G40="N"),VLOOKUP($D40,'Rent Adjustment Worksheet'!$B:$C,2,FALSE),0))</f>
        <v>0</v>
      </c>
      <c r="J40" s="100" t="s">
        <v>30</v>
      </c>
      <c r="K40" s="64">
        <f>IF($D40="",0,IF(AND($F40="N",J40="Y"),-VLOOKUP($D40,'Rent Adjustment Worksheet'!$B:$C,2,FALSE),0))</f>
        <v>0</v>
      </c>
      <c r="L40" s="64">
        <f>IF($D40="",0,IF(AND($F40="Y",J40="N"),VLOOKUP($D40,'Rent Adjustment Worksheet'!$B:$C,2,FALSE),0))</f>
        <v>0</v>
      </c>
      <c r="M40" s="100" t="s">
        <v>30</v>
      </c>
      <c r="N40" s="64">
        <f>IF($D40="",0,IF(AND($F40="N",M40="Y"),-VLOOKUP($D40,'Rent Adjustment Worksheet'!$B:$C,2,FALSE),0))</f>
        <v>0</v>
      </c>
      <c r="O40" s="66">
        <f>IF($D40="",0,IF(AND($F40="Y",M40="N"),VLOOKUP($D40,'Rent Adjustment Worksheet'!$B:$C,2,FALSE),0))</f>
        <v>0</v>
      </c>
    </row>
    <row r="41" spans="2:15" x14ac:dyDescent="0.25">
      <c r="B41" s="136">
        <v>29</v>
      </c>
      <c r="C41" s="137"/>
      <c r="D41" s="144" t="str">
        <f>IF(OR('Rent Adjustment Worksheet'!$B31="PHA write-in (if Applicable)",'Rent Adjustment Worksheet'!$B31=""),"",'Rent Adjustment Worksheet'!$B31)</f>
        <v/>
      </c>
      <c r="E41" s="145"/>
      <c r="F41" s="99" t="s">
        <v>30</v>
      </c>
      <c r="G41" s="100" t="s">
        <v>30</v>
      </c>
      <c r="H41" s="64">
        <f>IF($D41="",0,IF(AND($F41="N",G41="Y"),-VLOOKUP($D41,'Rent Adjustment Worksheet'!$B:$C,2,FALSE),0))</f>
        <v>0</v>
      </c>
      <c r="I41" s="64">
        <f>IF($D41="",0,IF(AND($F41="Y",G41="N"),VLOOKUP($D41,'Rent Adjustment Worksheet'!$B:$C,2,FALSE),0))</f>
        <v>0</v>
      </c>
      <c r="J41" s="100" t="s">
        <v>30</v>
      </c>
      <c r="K41" s="64">
        <f>IF($D41="",0,IF(AND($F41="N",J41="Y"),-VLOOKUP($D41,'Rent Adjustment Worksheet'!$B:$C,2,FALSE),0))</f>
        <v>0</v>
      </c>
      <c r="L41" s="64">
        <f>IF($D41="",0,IF(AND($F41="Y",J41="N"),VLOOKUP($D41,'Rent Adjustment Worksheet'!$B:$C,2,FALSE),0))</f>
        <v>0</v>
      </c>
      <c r="M41" s="100" t="s">
        <v>30</v>
      </c>
      <c r="N41" s="64">
        <f>IF($D41="",0,IF(AND($F41="N",M41="Y"),-VLOOKUP($D41,'Rent Adjustment Worksheet'!$B:$C,2,FALSE),0))</f>
        <v>0</v>
      </c>
      <c r="O41" s="66">
        <f>IF($D41="",0,IF(AND($F41="Y",M41="N"),VLOOKUP($D41,'Rent Adjustment Worksheet'!$B:$C,2,FALSE),0))</f>
        <v>0</v>
      </c>
    </row>
    <row r="42" spans="2:15" x14ac:dyDescent="0.25">
      <c r="B42" s="136">
        <v>30</v>
      </c>
      <c r="C42" s="137"/>
      <c r="D42" s="144" t="str">
        <f>IF(OR('Rent Adjustment Worksheet'!$B32="PHA write-in (if Applicable)",'Rent Adjustment Worksheet'!$B32=""),"",'Rent Adjustment Worksheet'!$B32)</f>
        <v/>
      </c>
      <c r="E42" s="145"/>
      <c r="F42" s="99" t="s">
        <v>30</v>
      </c>
      <c r="G42" s="100" t="s">
        <v>30</v>
      </c>
      <c r="H42" s="64">
        <f>IF($D42="",0,IF(AND($F42="N",G42="Y"),-VLOOKUP($D42,'Rent Adjustment Worksheet'!$B:$C,2,FALSE),0))</f>
        <v>0</v>
      </c>
      <c r="I42" s="64">
        <f>IF($D42="",0,IF(AND($F42="Y",G42="N"),VLOOKUP($D42,'Rent Adjustment Worksheet'!$B:$C,2,FALSE),0))</f>
        <v>0</v>
      </c>
      <c r="J42" s="100" t="s">
        <v>30</v>
      </c>
      <c r="K42" s="64">
        <f>IF($D42="",0,IF(AND($F42="N",J42="Y"),-VLOOKUP($D42,'Rent Adjustment Worksheet'!$B:$C,2,FALSE),0))</f>
        <v>0</v>
      </c>
      <c r="L42" s="64">
        <f>IF($D42="",0,IF(AND($F42="Y",J42="N"),VLOOKUP($D42,'Rent Adjustment Worksheet'!$B:$C,2,FALSE),0))</f>
        <v>0</v>
      </c>
      <c r="M42" s="100" t="s">
        <v>30</v>
      </c>
      <c r="N42" s="64">
        <f>IF($D42="",0,IF(AND($F42="N",M42="Y"),-VLOOKUP($D42,'Rent Adjustment Worksheet'!$B:$C,2,FALSE),0))</f>
        <v>0</v>
      </c>
      <c r="O42" s="66">
        <f>IF($D42="",0,IF(AND($F42="Y",M42="N"),VLOOKUP($D42,'Rent Adjustment Worksheet'!$B:$C,2,FALSE),0))</f>
        <v>0</v>
      </c>
    </row>
    <row r="43" spans="2:15" x14ac:dyDescent="0.25">
      <c r="B43" s="136">
        <v>31</v>
      </c>
      <c r="C43" s="137"/>
      <c r="D43" s="144" t="str">
        <f>IF(OR('Rent Adjustment Worksheet'!$B33="PHA write-in (if Applicable)",'Rent Adjustment Worksheet'!$B33=""),"",'Rent Adjustment Worksheet'!$B33)</f>
        <v/>
      </c>
      <c r="E43" s="145"/>
      <c r="F43" s="99" t="s">
        <v>30</v>
      </c>
      <c r="G43" s="100" t="s">
        <v>30</v>
      </c>
      <c r="H43" s="64">
        <f>IF($D43="",0,IF(AND($F43="N",G43="Y"),-VLOOKUP($D43,'Rent Adjustment Worksheet'!$B:$C,2,FALSE),0))</f>
        <v>0</v>
      </c>
      <c r="I43" s="64">
        <f>IF($D43="",0,IF(AND($F43="Y",G43="N"),VLOOKUP($D43,'Rent Adjustment Worksheet'!$B:$C,2,FALSE),0))</f>
        <v>0</v>
      </c>
      <c r="J43" s="100" t="s">
        <v>30</v>
      </c>
      <c r="K43" s="64">
        <f>IF($D43="",0,IF(AND($F43="N",J43="Y"),-VLOOKUP($D43,'Rent Adjustment Worksheet'!$B:$C,2,FALSE),0))</f>
        <v>0</v>
      </c>
      <c r="L43" s="64">
        <f>IF($D43="",0,IF(AND($F43="Y",J43="N"),VLOOKUP($D43,'Rent Adjustment Worksheet'!$B:$C,2,FALSE),0))</f>
        <v>0</v>
      </c>
      <c r="M43" s="100" t="s">
        <v>30</v>
      </c>
      <c r="N43" s="64">
        <f>IF($D43="",0,IF(AND($F43="N",M43="Y"),-VLOOKUP($D43,'Rent Adjustment Worksheet'!$B:$C,2,FALSE),0))</f>
        <v>0</v>
      </c>
      <c r="O43" s="66">
        <f>IF($D43="",0,IF(AND($F43="Y",M43="N"),VLOOKUP($D43,'Rent Adjustment Worksheet'!$B:$C,2,FALSE),0))</f>
        <v>0</v>
      </c>
    </row>
    <row r="44" spans="2:15" x14ac:dyDescent="0.25">
      <c r="B44" s="141" t="s">
        <v>191</v>
      </c>
      <c r="C44" s="142"/>
      <c r="D44" s="142"/>
      <c r="E44" s="142"/>
      <c r="F44" s="142"/>
      <c r="G44" s="142"/>
      <c r="H44" s="142"/>
      <c r="I44" s="142"/>
      <c r="J44" s="142"/>
      <c r="K44" s="142"/>
      <c r="L44" s="142"/>
      <c r="M44" s="142"/>
      <c r="N44" s="142"/>
      <c r="O44" s="143"/>
    </row>
    <row r="45" spans="2:15" x14ac:dyDescent="0.25">
      <c r="B45" s="136">
        <v>32</v>
      </c>
      <c r="C45" s="137"/>
      <c r="D45" s="138" t="s">
        <v>192</v>
      </c>
      <c r="E45" s="137"/>
      <c r="F45" s="62"/>
      <c r="G45" s="115" t="str">
        <f>IF(ISNUMBER(G9)=FALSE,"",G9)</f>
        <v/>
      </c>
      <c r="H45" s="64"/>
      <c r="I45" s="65"/>
      <c r="J45" s="115" t="str">
        <f>IF(ISNUMBER(J9)=FALSE,"",J9)</f>
        <v/>
      </c>
      <c r="K45" s="64"/>
      <c r="L45" s="65"/>
      <c r="M45" s="115" t="str">
        <f>IF(ISNUMBER(M9)=FALSE,"",M9)</f>
        <v/>
      </c>
      <c r="N45" s="64"/>
      <c r="O45" s="66"/>
    </row>
    <row r="46" spans="2:15" x14ac:dyDescent="0.25">
      <c r="B46" s="136">
        <v>33</v>
      </c>
      <c r="C46" s="137"/>
      <c r="D46" s="138" t="s">
        <v>193</v>
      </c>
      <c r="E46" s="137"/>
      <c r="F46" s="62"/>
      <c r="G46" s="67" t="str">
        <f>IF(G45="","",SUM(H46:I46))</f>
        <v/>
      </c>
      <c r="H46" s="68" t="str">
        <f>IF(G45="","",SUM(H13:H43))</f>
        <v/>
      </c>
      <c r="I46" s="69" t="str">
        <f>IF(G45="","",SUM(I13:I43))</f>
        <v/>
      </c>
      <c r="J46" s="67" t="str">
        <f>IF(J45="","",SUM(K46:L46))</f>
        <v/>
      </c>
      <c r="K46" s="68" t="str">
        <f>IF(J45="","",SUM(K13:K43))</f>
        <v/>
      </c>
      <c r="L46" s="69" t="str">
        <f>IF(J45="","",SUM(L13:L43))</f>
        <v/>
      </c>
      <c r="M46" s="67" t="str">
        <f>IF(M45="","",SUM(N46:O46))</f>
        <v/>
      </c>
      <c r="N46" s="68" t="str">
        <f>IF(M45="","",SUM(N13:N43))</f>
        <v/>
      </c>
      <c r="O46" s="69" t="str">
        <f>IF(M45="","",SUM(O13:O43))</f>
        <v/>
      </c>
    </row>
    <row r="47" spans="2:15" x14ac:dyDescent="0.25">
      <c r="B47" s="136">
        <v>34</v>
      </c>
      <c r="C47" s="137"/>
      <c r="D47" s="138" t="s">
        <v>194</v>
      </c>
      <c r="E47" s="137"/>
      <c r="F47" s="62"/>
      <c r="G47" s="67" t="str">
        <f>IF(G45="","",SUM(G45,G46))</f>
        <v/>
      </c>
      <c r="H47" s="71"/>
      <c r="I47" s="72"/>
      <c r="J47" s="67" t="str">
        <f>IF(J45="","",SUM(J45,J46))</f>
        <v/>
      </c>
      <c r="K47" s="71"/>
      <c r="L47" s="72"/>
      <c r="M47" s="67" t="str">
        <f>IF(M45="","",SUM(M45,M46))</f>
        <v/>
      </c>
      <c r="N47" s="71"/>
      <c r="O47" s="73"/>
    </row>
    <row r="48" spans="2:15" x14ac:dyDescent="0.25">
      <c r="B48" s="136">
        <v>35</v>
      </c>
      <c r="C48" s="137"/>
      <c r="D48" s="138" t="s">
        <v>190</v>
      </c>
      <c r="E48" s="137"/>
      <c r="F48" s="117" t="str">
        <f>IFERROR(AVERAGE(G47:M47),"")</f>
        <v/>
      </c>
      <c r="G48" s="116"/>
      <c r="H48" s="75"/>
      <c r="I48" s="76"/>
      <c r="J48" s="74"/>
      <c r="K48" s="75"/>
      <c r="L48" s="76"/>
      <c r="M48" s="74"/>
      <c r="N48" s="75"/>
      <c r="O48" s="77"/>
    </row>
    <row r="49" spans="2:15" x14ac:dyDescent="0.25">
      <c r="B49" s="136">
        <v>36</v>
      </c>
      <c r="C49" s="137"/>
      <c r="D49" s="138" t="s">
        <v>207</v>
      </c>
      <c r="E49" s="137"/>
      <c r="F49" s="124"/>
      <c r="G49" s="106"/>
      <c r="H49" s="107"/>
      <c r="I49" s="107"/>
      <c r="J49" s="74"/>
      <c r="K49" s="75"/>
      <c r="L49" s="76"/>
      <c r="M49" s="74"/>
      <c r="N49" s="75"/>
      <c r="O49" s="77"/>
    </row>
    <row r="50" spans="2:15" ht="15.75" thickBot="1" x14ac:dyDescent="0.3">
      <c r="B50" s="136">
        <v>37</v>
      </c>
      <c r="C50" s="137"/>
      <c r="D50" s="202" t="s">
        <v>209</v>
      </c>
      <c r="E50" s="203"/>
      <c r="F50" s="125"/>
      <c r="G50" s="106"/>
      <c r="H50" s="107"/>
      <c r="I50" s="74"/>
      <c r="J50" s="74"/>
      <c r="K50" s="75"/>
      <c r="L50" s="76"/>
      <c r="M50" s="74"/>
      <c r="N50" s="75"/>
      <c r="O50" s="77"/>
    </row>
    <row r="51" spans="2:15" s="21" customFormat="1" ht="42" customHeight="1" x14ac:dyDescent="0.25">
      <c r="B51" s="133" t="s">
        <v>175</v>
      </c>
      <c r="C51" s="134"/>
      <c r="D51" s="134"/>
      <c r="E51" s="134"/>
      <c r="F51" s="134"/>
      <c r="G51" s="134"/>
      <c r="H51" s="134"/>
      <c r="I51" s="134"/>
      <c r="J51" s="134"/>
      <c r="K51" s="134"/>
      <c r="L51" s="134"/>
      <c r="M51" s="134"/>
      <c r="N51" s="134"/>
      <c r="O51" s="135"/>
    </row>
    <row r="52" spans="2:15" x14ac:dyDescent="0.25">
      <c r="O52" t="s">
        <v>219</v>
      </c>
    </row>
  </sheetData>
  <sheetProtection sheet="1" selectLockedCells="1"/>
  <protectedRanges>
    <protectedRange sqref="F49" name="FMR"/>
    <protectedRange sqref="D50" name="Other FMR"/>
    <protectedRange sqref="G13:G14 G32:G38 G40:G44 G46 G16:G30" name="Comparable 1_1"/>
    <protectedRange sqref="F13:F14 F32:F38 F40:F44 F16:F30" name="PHA Property_1"/>
    <protectedRange sqref="D8:O9" name="Section 2_1"/>
    <protectedRange sqref="E6" name="Section 1_1"/>
    <protectedRange sqref="F15" name="PHA Property"/>
    <protectedRange sqref="G15" name="Comparable 1"/>
  </protectedRanges>
  <customSheetViews>
    <customSheetView guid="{A4B793CE-738E-4476-8B1F-D42BECFCF658}" topLeftCell="A25">
      <selection activeCell="A45" sqref="A45:B52"/>
      <pageMargins left="0.7" right="0.7" top="0.75" bottom="0.75" header="0.3" footer="0.3"/>
    </customSheetView>
  </customSheetViews>
  <mergeCells count="108">
    <mergeCell ref="B39:C39"/>
    <mergeCell ref="D39:E39"/>
    <mergeCell ref="B13:C13"/>
    <mergeCell ref="D13:E13"/>
    <mergeCell ref="B19:C19"/>
    <mergeCell ref="D19:E19"/>
    <mergeCell ref="B23:C23"/>
    <mergeCell ref="D23:E23"/>
    <mergeCell ref="B24:C24"/>
    <mergeCell ref="D24:E24"/>
    <mergeCell ref="B25:C25"/>
    <mergeCell ref="D25:E25"/>
    <mergeCell ref="B20:C20"/>
    <mergeCell ref="D20:E20"/>
    <mergeCell ref="B21:C21"/>
    <mergeCell ref="D21:E21"/>
    <mergeCell ref="B22:C22"/>
    <mergeCell ref="B17:C17"/>
    <mergeCell ref="D17:E17"/>
    <mergeCell ref="B18:C18"/>
    <mergeCell ref="D18:E18"/>
    <mergeCell ref="B14:C14"/>
    <mergeCell ref="D14:E14"/>
    <mergeCell ref="B15:C15"/>
    <mergeCell ref="B1:L1"/>
    <mergeCell ref="M1:O1"/>
    <mergeCell ref="B3:O3"/>
    <mergeCell ref="B5:C5"/>
    <mergeCell ref="E5:F5"/>
    <mergeCell ref="G5:O5"/>
    <mergeCell ref="D6:F6"/>
    <mergeCell ref="G6:I6"/>
    <mergeCell ref="J6:L6"/>
    <mergeCell ref="M6:O6"/>
    <mergeCell ref="B2:L2"/>
    <mergeCell ref="M2:O2"/>
    <mergeCell ref="B4:O4"/>
    <mergeCell ref="B6:C11"/>
    <mergeCell ref="D9:F9"/>
    <mergeCell ref="G9:I9"/>
    <mergeCell ref="J9:L9"/>
    <mergeCell ref="M9:O9"/>
    <mergeCell ref="D10:E11"/>
    <mergeCell ref="F10:F11"/>
    <mergeCell ref="G10:G11"/>
    <mergeCell ref="H10:I10"/>
    <mergeCell ref="J10:J11"/>
    <mergeCell ref="K10:L10"/>
    <mergeCell ref="D15:E15"/>
    <mergeCell ref="B16:C16"/>
    <mergeCell ref="D16:E16"/>
    <mergeCell ref="D35:E35"/>
    <mergeCell ref="B37:C37"/>
    <mergeCell ref="D37:E37"/>
    <mergeCell ref="B38:O38"/>
    <mergeCell ref="D22:E22"/>
    <mergeCell ref="B32:C32"/>
    <mergeCell ref="D32:E32"/>
    <mergeCell ref="B26:C26"/>
    <mergeCell ref="D26:E26"/>
    <mergeCell ref="B27:C27"/>
    <mergeCell ref="D27:E27"/>
    <mergeCell ref="B28:C28"/>
    <mergeCell ref="D28:E28"/>
    <mergeCell ref="B31:C31"/>
    <mergeCell ref="D31:E31"/>
    <mergeCell ref="B12:O12"/>
    <mergeCell ref="B29:C29"/>
    <mergeCell ref="D29:E29"/>
    <mergeCell ref="B30:O30"/>
    <mergeCell ref="B46:C46"/>
    <mergeCell ref="D46:E46"/>
    <mergeCell ref="B40:C40"/>
    <mergeCell ref="D40:E40"/>
    <mergeCell ref="B41:C41"/>
    <mergeCell ref="D41:E41"/>
    <mergeCell ref="B42:C42"/>
    <mergeCell ref="D42:E42"/>
    <mergeCell ref="B45:C45"/>
    <mergeCell ref="D45:E45"/>
    <mergeCell ref="B43:C43"/>
    <mergeCell ref="D43:E43"/>
    <mergeCell ref="B44:O44"/>
    <mergeCell ref="B36:C36"/>
    <mergeCell ref="D36:E36"/>
    <mergeCell ref="B33:C33"/>
    <mergeCell ref="D33:E33"/>
    <mergeCell ref="B34:C34"/>
    <mergeCell ref="D34:E34"/>
    <mergeCell ref="B35:C35"/>
    <mergeCell ref="M10:M11"/>
    <mergeCell ref="N10:O10"/>
    <mergeCell ref="M8:O8"/>
    <mergeCell ref="G7:I7"/>
    <mergeCell ref="J7:L7"/>
    <mergeCell ref="M7:O7"/>
    <mergeCell ref="G8:I8"/>
    <mergeCell ref="E7:F7"/>
    <mergeCell ref="J8:L8"/>
    <mergeCell ref="B50:C50"/>
    <mergeCell ref="D50:E50"/>
    <mergeCell ref="B51:O51"/>
    <mergeCell ref="B47:C47"/>
    <mergeCell ref="D47:E47"/>
    <mergeCell ref="B48:C48"/>
    <mergeCell ref="D48:E48"/>
    <mergeCell ref="B49:C49"/>
    <mergeCell ref="D49:E49"/>
  </mergeCells>
  <dataValidations count="2">
    <dataValidation errorStyle="information" allowBlank="1" showInputMessage="1" showErrorMessage="1" errorTitle="Non Valid Adjustment" error="Please Select a Valid PHA Write-in adjustment." sqref="K39:L43 H39:I43 N39:O43" xr:uid="{F5DBB048-4CE0-4DD1-ACB7-4F0AF8471CC0}"/>
    <dataValidation allowBlank="1" showErrorMessage="1" promptTitle="Select PHA Write-In" sqref="D39:E43" xr:uid="{207C19CA-4ED9-4FF0-A0A6-8136C170933C}"/>
  </dataValidations>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A592380-918D-4E51-93A8-62B807F4864B}">
          <x14:formula1>
            <xm:f>DropDown!$B$2:$B$3</xm:f>
          </x14:formula1>
          <xm:sqref>F31:G37 F39:G43 J16:J19 F16:G19 M16:M19 J31:J37 M31:M37 J39:J43 M39:M43 M21:M29 J21:J29 F21:G29</xm:sqref>
        </x14:dataValidation>
        <x14:dataValidation type="list" allowBlank="1" showInputMessage="1" showErrorMessage="1" xr:uid="{043F5257-D249-4953-985D-C3214949FCBC}">
          <x14:formula1>
            <xm:f>DropDown!$A$2:$A$10</xm:f>
          </x14:formula1>
          <xm:sqref>F15:G15 J15 M15</xm:sqref>
        </x14:dataValidation>
        <x14:dataValidation type="list" allowBlank="1" showInputMessage="1" showErrorMessage="1" xr:uid="{046DB2D0-E167-4ECC-99FA-BF085374B7F0}">
          <x14:formula1>
            <xm:f>DropDown!$E$1:$E$3</xm:f>
          </x14:formula1>
          <xm:sqref>D50:E50</xm:sqref>
        </x14:dataValidation>
        <x14:dataValidation type="list" allowBlank="1" showInputMessage="1" showErrorMessage="1" xr:uid="{5EB8D29F-7DA1-4F0F-BE19-0886153E69A6}">
          <x14:formula1>
            <xm:f>DropDown!$C$2:$C$4</xm:f>
          </x14:formula1>
          <xm:sqref>F20:G20 J20 M20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O52"/>
  <sheetViews>
    <sheetView showGridLines="0" showRowColHeaders="0" zoomScale="80" zoomScaleNormal="80" workbookViewId="0">
      <selection activeCell="E5" sqref="E5:F5"/>
    </sheetView>
  </sheetViews>
  <sheetFormatPr defaultRowHeight="15" x14ac:dyDescent="0.25"/>
  <cols>
    <col min="1" max="1" width="5.7109375" customWidth="1"/>
    <col min="2" max="3" width="1.7109375" customWidth="1"/>
    <col min="4" max="4" width="16.140625" style="18" customWidth="1"/>
    <col min="5" max="5" width="20.140625" style="18" customWidth="1"/>
    <col min="6" max="6" width="14.140625" style="1" customWidth="1"/>
    <col min="7" max="7" width="9.28515625" style="1" customWidth="1"/>
    <col min="8" max="9" width="9.28515625" customWidth="1"/>
    <col min="10" max="10" width="10.140625" style="1" customWidth="1"/>
    <col min="11" max="12" width="10.140625" customWidth="1"/>
    <col min="13" max="13" width="10.140625" style="1" customWidth="1"/>
    <col min="14" max="15" width="10.140625" customWidth="1"/>
  </cols>
  <sheetData>
    <row r="1" spans="2:15" x14ac:dyDescent="0.25">
      <c r="B1" s="181" t="s">
        <v>40</v>
      </c>
      <c r="C1" s="181"/>
      <c r="D1" s="181"/>
      <c r="E1" s="181"/>
      <c r="F1" s="181"/>
      <c r="G1" s="181"/>
      <c r="H1" s="181"/>
      <c r="I1" s="181"/>
      <c r="J1" s="181"/>
      <c r="K1" s="181"/>
      <c r="L1" s="181"/>
      <c r="M1" s="182"/>
      <c r="N1" s="182"/>
      <c r="O1" s="182"/>
    </row>
    <row r="2" spans="2:15" x14ac:dyDescent="0.25">
      <c r="B2" s="183" t="s">
        <v>42</v>
      </c>
      <c r="C2" s="183"/>
      <c r="D2" s="183"/>
      <c r="E2" s="183"/>
      <c r="F2" s="183"/>
      <c r="G2" s="183"/>
      <c r="H2" s="183"/>
      <c r="I2" s="183"/>
      <c r="J2" s="183"/>
      <c r="K2" s="183"/>
      <c r="L2" s="183"/>
      <c r="M2" s="182"/>
      <c r="N2" s="182"/>
      <c r="O2" s="182"/>
    </row>
    <row r="3" spans="2:15" x14ac:dyDescent="0.25">
      <c r="B3" s="183" t="s">
        <v>41</v>
      </c>
      <c r="C3" s="183"/>
      <c r="D3" s="183"/>
      <c r="E3" s="183"/>
      <c r="F3" s="183"/>
      <c r="G3" s="183"/>
      <c r="H3" s="183"/>
      <c r="I3" s="183"/>
      <c r="J3" s="183"/>
      <c r="K3" s="183"/>
      <c r="L3" s="183"/>
      <c r="M3" s="183"/>
      <c r="N3" s="183"/>
      <c r="O3" s="183"/>
    </row>
    <row r="4" spans="2:15" x14ac:dyDescent="0.25">
      <c r="B4" s="184"/>
      <c r="C4" s="184"/>
      <c r="D4" s="184"/>
      <c r="E4" s="184"/>
      <c r="F4" s="184"/>
      <c r="G4" s="184"/>
      <c r="H4" s="184"/>
      <c r="I4" s="184"/>
      <c r="J4" s="184"/>
      <c r="K4" s="184"/>
      <c r="L4" s="184"/>
      <c r="M4" s="184"/>
      <c r="N4" s="184"/>
      <c r="O4" s="184"/>
    </row>
    <row r="5" spans="2:15" ht="16.5" thickBot="1" x14ac:dyDescent="0.3">
      <c r="B5" s="185">
        <v>1</v>
      </c>
      <c r="C5" s="185"/>
      <c r="D5" s="59" t="s">
        <v>55</v>
      </c>
      <c r="E5" s="186" t="s">
        <v>54</v>
      </c>
      <c r="F5" s="187"/>
      <c r="G5" s="188" t="s">
        <v>171</v>
      </c>
      <c r="H5" s="189"/>
      <c r="I5" s="189"/>
      <c r="J5" s="189"/>
      <c r="K5" s="189"/>
      <c r="L5" s="189"/>
      <c r="M5" s="189"/>
      <c r="N5" s="189"/>
      <c r="O5" s="189"/>
    </row>
    <row r="6" spans="2:15" x14ac:dyDescent="0.25">
      <c r="B6" s="157">
        <v>2</v>
      </c>
      <c r="C6" s="158"/>
      <c r="D6" s="163" t="s">
        <v>45</v>
      </c>
      <c r="E6" s="164"/>
      <c r="F6" s="165"/>
      <c r="G6" s="166" t="s">
        <v>61</v>
      </c>
      <c r="H6" s="167"/>
      <c r="I6" s="168"/>
      <c r="J6" s="166" t="s">
        <v>62</v>
      </c>
      <c r="K6" s="167"/>
      <c r="L6" s="168"/>
      <c r="M6" s="166" t="s">
        <v>63</v>
      </c>
      <c r="N6" s="167"/>
      <c r="O6" s="169"/>
    </row>
    <row r="7" spans="2:15" x14ac:dyDescent="0.25">
      <c r="B7" s="159"/>
      <c r="C7" s="160"/>
      <c r="D7" s="95" t="s">
        <v>198</v>
      </c>
      <c r="E7" s="170" t="s">
        <v>125</v>
      </c>
      <c r="F7" s="171"/>
      <c r="G7" s="172" t="s">
        <v>186</v>
      </c>
      <c r="H7" s="173"/>
      <c r="I7" s="174"/>
      <c r="J7" s="172" t="s">
        <v>186</v>
      </c>
      <c r="K7" s="173"/>
      <c r="L7" s="174"/>
      <c r="M7" s="172" t="s">
        <v>186</v>
      </c>
      <c r="N7" s="173"/>
      <c r="O7" s="174"/>
    </row>
    <row r="8" spans="2:15" x14ac:dyDescent="0.25">
      <c r="B8" s="159"/>
      <c r="C8" s="160"/>
      <c r="D8" s="95" t="s">
        <v>57</v>
      </c>
      <c r="E8" s="95" t="s">
        <v>59</v>
      </c>
      <c r="F8" s="96" t="s">
        <v>58</v>
      </c>
      <c r="G8" s="172" t="s">
        <v>187</v>
      </c>
      <c r="H8" s="173"/>
      <c r="I8" s="174"/>
      <c r="J8" s="172" t="s">
        <v>187</v>
      </c>
      <c r="K8" s="173"/>
      <c r="L8" s="174"/>
      <c r="M8" s="172" t="s">
        <v>187</v>
      </c>
      <c r="N8" s="173"/>
      <c r="O8" s="174"/>
    </row>
    <row r="9" spans="2:15" x14ac:dyDescent="0.25">
      <c r="B9" s="159"/>
      <c r="C9" s="160"/>
      <c r="D9" s="199" t="s">
        <v>211</v>
      </c>
      <c r="E9" s="200"/>
      <c r="F9" s="201"/>
      <c r="G9" s="178" t="s">
        <v>210</v>
      </c>
      <c r="H9" s="179"/>
      <c r="I9" s="180"/>
      <c r="J9" s="178" t="s">
        <v>210</v>
      </c>
      <c r="K9" s="179"/>
      <c r="L9" s="180"/>
      <c r="M9" s="178" t="s">
        <v>210</v>
      </c>
      <c r="N9" s="179"/>
      <c r="O9" s="180"/>
    </row>
    <row r="10" spans="2:15" x14ac:dyDescent="0.25">
      <c r="B10" s="159"/>
      <c r="C10" s="160"/>
      <c r="D10" s="150" t="s">
        <v>0</v>
      </c>
      <c r="E10" s="151"/>
      <c r="F10" s="154" t="s">
        <v>16</v>
      </c>
      <c r="G10" s="146" t="s">
        <v>16</v>
      </c>
      <c r="H10" s="148" t="s">
        <v>19</v>
      </c>
      <c r="I10" s="156"/>
      <c r="J10" s="146" t="s">
        <v>16</v>
      </c>
      <c r="K10" s="148" t="s">
        <v>19</v>
      </c>
      <c r="L10" s="156"/>
      <c r="M10" s="146" t="s">
        <v>16</v>
      </c>
      <c r="N10" s="148" t="s">
        <v>19</v>
      </c>
      <c r="O10" s="149"/>
    </row>
    <row r="11" spans="2:15" x14ac:dyDescent="0.25">
      <c r="B11" s="161"/>
      <c r="C11" s="162"/>
      <c r="D11" s="152"/>
      <c r="E11" s="153"/>
      <c r="F11" s="155"/>
      <c r="G11" s="147"/>
      <c r="H11" s="16" t="s">
        <v>17</v>
      </c>
      <c r="I11" s="17" t="s">
        <v>18</v>
      </c>
      <c r="J11" s="147"/>
      <c r="K11" s="16" t="s">
        <v>17</v>
      </c>
      <c r="L11" s="17" t="s">
        <v>18</v>
      </c>
      <c r="M11" s="147"/>
      <c r="N11" s="16" t="s">
        <v>17</v>
      </c>
      <c r="O11" s="60" t="s">
        <v>18</v>
      </c>
    </row>
    <row r="12" spans="2:15" x14ac:dyDescent="0.25">
      <c r="B12" s="141" t="s">
        <v>120</v>
      </c>
      <c r="C12" s="142"/>
      <c r="D12" s="142"/>
      <c r="E12" s="142"/>
      <c r="F12" s="142"/>
      <c r="G12" s="142"/>
      <c r="H12" s="142"/>
      <c r="I12" s="142"/>
      <c r="J12" s="142"/>
      <c r="K12" s="142"/>
      <c r="L12" s="142"/>
      <c r="M12" s="142"/>
      <c r="N12" s="142"/>
      <c r="O12" s="143"/>
    </row>
    <row r="13" spans="2:15" x14ac:dyDescent="0.25">
      <c r="B13" s="136">
        <v>3</v>
      </c>
      <c r="C13" s="137"/>
      <c r="D13" s="138" t="s">
        <v>203</v>
      </c>
      <c r="E13" s="137"/>
      <c r="F13" s="97"/>
      <c r="G13" s="98"/>
      <c r="H13" s="11" t="str">
        <f>IF(G13="","",-IF(G13&gt;$F13,((G13-$F13)*'Rent Adjustment Worksheet'!$C$3),0))</f>
        <v/>
      </c>
      <c r="I13" s="11" t="str">
        <f>IF(G13="","",IFERROR(-IF(G13&gt;$F13,0,((G13-$F13)*'Rent Adjustment Worksheet'!$C$3)),0))</f>
        <v/>
      </c>
      <c r="J13" s="98"/>
      <c r="K13" s="11" t="str">
        <f>IF(J13="","",-IF(J13&gt;$F13,((J13-$F13)*'Rent Adjustment Worksheet'!$C$3),0))</f>
        <v/>
      </c>
      <c r="L13" s="11" t="str">
        <f>IF(J13="","",IFERROR(-IF(J13&gt;$F13,0,((J13-$F13)*'Rent Adjustment Worksheet'!$C$3)),0))</f>
        <v/>
      </c>
      <c r="M13" s="98"/>
      <c r="N13" s="11" t="str">
        <f>IF(M13="","",-IF(M13&gt;$F13,((M13-$F13)*'Rent Adjustment Worksheet'!$C$3),0))</f>
        <v/>
      </c>
      <c r="O13" s="104" t="str">
        <f>IF(M13="","",IFERROR(-IF(M13&gt;$F13,0,((M13-$F13)*'Rent Adjustment Worksheet'!$C$3)),0))</f>
        <v/>
      </c>
    </row>
    <row r="14" spans="2:15" x14ac:dyDescent="0.25">
      <c r="B14" s="136">
        <v>4</v>
      </c>
      <c r="C14" s="137"/>
      <c r="D14" s="138" t="s">
        <v>20</v>
      </c>
      <c r="E14" s="137"/>
      <c r="F14" s="99"/>
      <c r="G14" s="100"/>
      <c r="H14" s="64" t="str">
        <f>IF(G14="","",IFERROR(-IF($G$14&gt;$F$14,($G$14-$F$14)*VLOOKUP($D14,'Rent Adjustment Worksheet'!$A:$C,3,0)/10),0))</f>
        <v/>
      </c>
      <c r="I14" s="64" t="str">
        <f>IF(G14="","",IFERROR(-IF($G$14&gt;$F$14,0,($G$14-$F$14)*VLOOKUP($D14,'Rent Adjustment Worksheet'!$A:$C,3,0)/10),0))</f>
        <v/>
      </c>
      <c r="J14" s="100"/>
      <c r="K14" s="64" t="str">
        <f>IF(J14="","",IFERROR(-IF($J$14&gt;$F$14,($J$14-$F$14)*VLOOKUP($D14,'Rent Adjustment Worksheet'!$A:$C,3,0)/10),0))</f>
        <v/>
      </c>
      <c r="L14" s="64" t="str">
        <f>IF(J14="","",IFERROR(-IF($J$14&gt;$F$14,0,($J$14-$F$14)*VLOOKUP($D14,'Rent Adjustment Worksheet'!$A:$C,3,0)/10),0))</f>
        <v/>
      </c>
      <c r="M14" s="100"/>
      <c r="N14" s="64" t="str">
        <f>IF(M14="","",IFERROR(-IF($M$14&gt;$F$14,($M$14-$F$14)*VLOOKUP($D14,'Rent Adjustment Worksheet'!$A:$C,3,0)/10),0))</f>
        <v/>
      </c>
      <c r="O14" s="66" t="str">
        <f>IF(M14="","",IFERROR(-IF($M$14&gt;$F$14,0,($M$14-$F$14)*VLOOKUP($D14,'Rent Adjustment Worksheet'!$A:$C,3,0)/10),0))</f>
        <v/>
      </c>
    </row>
    <row r="15" spans="2:15" x14ac:dyDescent="0.25">
      <c r="B15" s="136">
        <v>5</v>
      </c>
      <c r="C15" s="137"/>
      <c r="D15" s="138" t="s">
        <v>21</v>
      </c>
      <c r="E15" s="137"/>
      <c r="F15" s="97">
        <v>0</v>
      </c>
      <c r="G15" s="98">
        <v>0</v>
      </c>
      <c r="H15" s="64">
        <f>-IF($G$15&gt;$F$15, VLOOKUP(($G$15-$F$15),'Rent Adjustment Worksheet'!$J:$K,2,FALSE), 0)</f>
        <v>0</v>
      </c>
      <c r="I15" s="64">
        <f>IF($G$15&lt;$F$15, VLOOKUP(($F$15-$G$15),'Rent Adjustment Worksheet'!$J:$K,2,FALSE), 0)</f>
        <v>0</v>
      </c>
      <c r="J15" s="98">
        <v>0</v>
      </c>
      <c r="K15" s="64">
        <f>-IF($J$15&gt;$F$15, VLOOKUP(($J$15-$F$15),'Rent Adjustment Worksheet'!$J:$K,2,FALSE), 0)</f>
        <v>0</v>
      </c>
      <c r="L15" s="64">
        <f>IF($J$15&lt;$F$15, VLOOKUP(($F$15-$J$15),'Rent Adjustment Worksheet'!$J:$K,2,FALSE), 0)</f>
        <v>0</v>
      </c>
      <c r="M15" s="98">
        <v>0</v>
      </c>
      <c r="N15" s="64">
        <f>-IF($M$15&gt;$F$15, VLOOKUP(($M$15-$F$15),'Rent Adjustment Worksheet'!$J:$K,2,FALSE), 0)</f>
        <v>0</v>
      </c>
      <c r="O15" s="66">
        <f>IF($M$15&lt;$F$15, VLOOKUP(($F$15-$M$15),'Rent Adjustment Worksheet'!$J:$K,2,FALSE), 0)</f>
        <v>0</v>
      </c>
    </row>
    <row r="16" spans="2:15" x14ac:dyDescent="0.25">
      <c r="B16" s="136">
        <v>6</v>
      </c>
      <c r="C16" s="137"/>
      <c r="D16" s="138" t="s">
        <v>12</v>
      </c>
      <c r="E16" s="137"/>
      <c r="F16" s="99" t="s">
        <v>30</v>
      </c>
      <c r="G16" s="100" t="s">
        <v>30</v>
      </c>
      <c r="H16" s="64">
        <f>IF(AND($F16="N",G16="Y"),-VLOOKUP($D16,'Rent Adjustment Worksheet'!$B:$C,2,FALSE),0)</f>
        <v>0</v>
      </c>
      <c r="I16" s="64">
        <f>IF(AND($F16="Y",G16="N"),VLOOKUP($D16,'Rent Adjustment Worksheet'!$B:$C,2,FALSE),0)</f>
        <v>0</v>
      </c>
      <c r="J16" s="100" t="s">
        <v>30</v>
      </c>
      <c r="K16" s="64">
        <f>IF(AND($F16="N",J16="Y"),-VLOOKUP($D16,'Rent Adjustment Worksheet'!$B:$C,2,FALSE),0)</f>
        <v>0</v>
      </c>
      <c r="L16" s="64">
        <f>IF(AND($F16="Y",J16="N"),VLOOKUP($D16,'Rent Adjustment Worksheet'!$B:$C,2,FALSE),0)</f>
        <v>0</v>
      </c>
      <c r="M16" s="100" t="s">
        <v>30</v>
      </c>
      <c r="N16" s="64">
        <f>IF(AND($F16="N",M16="Y"),-VLOOKUP($D16,'Rent Adjustment Worksheet'!$B:$C,2,FALSE),0)</f>
        <v>0</v>
      </c>
      <c r="O16" s="66">
        <f>IF(AND($F16="Y",M16="N"),VLOOKUP($D16,'Rent Adjustment Worksheet'!$B:$C,2,FALSE),0)</f>
        <v>0</v>
      </c>
    </row>
    <row r="17" spans="2:15" x14ac:dyDescent="0.25">
      <c r="B17" s="136">
        <v>7</v>
      </c>
      <c r="C17" s="137"/>
      <c r="D17" s="138" t="s">
        <v>8</v>
      </c>
      <c r="E17" s="137"/>
      <c r="F17" s="99" t="s">
        <v>30</v>
      </c>
      <c r="G17" s="100" t="s">
        <v>30</v>
      </c>
      <c r="H17" s="64">
        <f>IF(AND($F17="N",G17="Y"),-VLOOKUP($D17,'Rent Adjustment Worksheet'!$B:$C,2,FALSE),0)</f>
        <v>0</v>
      </c>
      <c r="I17" s="64">
        <f>IF(AND($F17="Y",G17="N"),VLOOKUP($D17,'Rent Adjustment Worksheet'!$B:$C,2,FALSE),0)</f>
        <v>0</v>
      </c>
      <c r="J17" s="100" t="s">
        <v>30</v>
      </c>
      <c r="K17" s="64">
        <f>IF(AND($F17="N",J17="Y"),-VLOOKUP($D17,'Rent Adjustment Worksheet'!$B:$C,2,FALSE),0)</f>
        <v>0</v>
      </c>
      <c r="L17" s="64">
        <f>IF(AND($F17="Y",J17="N"),VLOOKUP($D17,'Rent Adjustment Worksheet'!$B:$C,2,FALSE),0)</f>
        <v>0</v>
      </c>
      <c r="M17" s="100" t="s">
        <v>30</v>
      </c>
      <c r="N17" s="64">
        <f>IF(AND($F17="N",M17="Y"),-VLOOKUP($D17,'Rent Adjustment Worksheet'!$B:$C,2,FALSE),0)</f>
        <v>0</v>
      </c>
      <c r="O17" s="66">
        <f>IF(AND($F17="Y",M17="N"),VLOOKUP($D17,'Rent Adjustment Worksheet'!$B:$C,2,FALSE),0)</f>
        <v>0</v>
      </c>
    </row>
    <row r="18" spans="2:15" x14ac:dyDescent="0.25">
      <c r="B18" s="136">
        <v>8</v>
      </c>
      <c r="C18" s="137"/>
      <c r="D18" s="138" t="s">
        <v>11</v>
      </c>
      <c r="E18" s="137"/>
      <c r="F18" s="99" t="s">
        <v>30</v>
      </c>
      <c r="G18" s="100" t="s">
        <v>30</v>
      </c>
      <c r="H18" s="64">
        <f>IF(AND($F18="N",G18="Y"),-VLOOKUP($D18,'Rent Adjustment Worksheet'!$B:$C,2,FALSE),0)</f>
        <v>0</v>
      </c>
      <c r="I18" s="64">
        <f>IF(AND($F18="Y",G18="N"),VLOOKUP($D18,'Rent Adjustment Worksheet'!$B:$C,2,FALSE),0)</f>
        <v>0</v>
      </c>
      <c r="J18" s="100" t="s">
        <v>30</v>
      </c>
      <c r="K18" s="64">
        <f>IF(AND($F18="N",J18="Y"),-VLOOKUP($D18,'Rent Adjustment Worksheet'!$B:$C,2,FALSE),0)</f>
        <v>0</v>
      </c>
      <c r="L18" s="64">
        <f>IF(AND($F18="Y",J18="N"),VLOOKUP($D18,'Rent Adjustment Worksheet'!$B:$C,2,FALSE),0)</f>
        <v>0</v>
      </c>
      <c r="M18" s="100" t="s">
        <v>30</v>
      </c>
      <c r="N18" s="64">
        <f>IF(AND($F18="N",M18="Y"),-VLOOKUP($D18,'Rent Adjustment Worksheet'!$B:$C,2,FALSE),0)</f>
        <v>0</v>
      </c>
      <c r="O18" s="66">
        <f>IF(AND($F18="Y",M18="N"),VLOOKUP($D18,'Rent Adjustment Worksheet'!$B:$C,2,FALSE),0)</f>
        <v>0</v>
      </c>
    </row>
    <row r="19" spans="2:15" x14ac:dyDescent="0.25">
      <c r="B19" s="136">
        <v>9</v>
      </c>
      <c r="C19" s="137"/>
      <c r="D19" s="138" t="s">
        <v>14</v>
      </c>
      <c r="E19" s="137"/>
      <c r="F19" s="99" t="s">
        <v>30</v>
      </c>
      <c r="G19" s="100" t="s">
        <v>30</v>
      </c>
      <c r="H19" s="64">
        <f>IF(AND($F19="N",G19="Y"),-VLOOKUP($D19,'Rent Adjustment Worksheet'!$B:$C,2,FALSE),0)</f>
        <v>0</v>
      </c>
      <c r="I19" s="64">
        <f>IF(AND($F19="Y",G19="N"),VLOOKUP($D19,'Rent Adjustment Worksheet'!$B:$C,2,FALSE),0)</f>
        <v>0</v>
      </c>
      <c r="J19" s="100" t="s">
        <v>30</v>
      </c>
      <c r="K19" s="64">
        <f>IF(AND($F19="N",J19="Y"),-VLOOKUP($D19,'Rent Adjustment Worksheet'!$B:$C,2,FALSE),0)</f>
        <v>0</v>
      </c>
      <c r="L19" s="64">
        <f>IF(AND($F19="Y",J19="N"),VLOOKUP($D19,'Rent Adjustment Worksheet'!$B:$C,2,FALSE),0)</f>
        <v>0</v>
      </c>
      <c r="M19" s="100" t="s">
        <v>30</v>
      </c>
      <c r="N19" s="64">
        <f>IF(AND($F19="N",M19="Y"),-VLOOKUP($D19,'Rent Adjustment Worksheet'!$B:$C,2,FALSE),0)</f>
        <v>0</v>
      </c>
      <c r="O19" s="66">
        <f>IF(AND($F19="Y",M19="N"),VLOOKUP($D19,'Rent Adjustment Worksheet'!$B:$C,2,FALSE),0)</f>
        <v>0</v>
      </c>
    </row>
    <row r="20" spans="2:15" x14ac:dyDescent="0.25">
      <c r="B20" s="136">
        <v>10</v>
      </c>
      <c r="C20" s="137"/>
      <c r="D20" s="138" t="s">
        <v>38</v>
      </c>
      <c r="E20" s="137"/>
      <c r="F20" s="99" t="s">
        <v>31</v>
      </c>
      <c r="G20" s="100" t="s">
        <v>31</v>
      </c>
      <c r="H20" s="64">
        <f>AC!$E$34</f>
        <v>0</v>
      </c>
      <c r="I20" s="64">
        <f>AC!$F$34</f>
        <v>0</v>
      </c>
      <c r="J20" s="100" t="s">
        <v>31</v>
      </c>
      <c r="K20" s="64">
        <f>AC!$E$35</f>
        <v>0</v>
      </c>
      <c r="L20" s="64">
        <f>AC!$F$35</f>
        <v>0</v>
      </c>
      <c r="M20" s="100" t="s">
        <v>31</v>
      </c>
      <c r="N20" s="64">
        <f>AC!$E$36</f>
        <v>0</v>
      </c>
      <c r="O20" s="66">
        <f>AC!$F$36</f>
        <v>0</v>
      </c>
    </row>
    <row r="21" spans="2:15" x14ac:dyDescent="0.25">
      <c r="B21" s="136">
        <v>11</v>
      </c>
      <c r="C21" s="137"/>
      <c r="D21" s="138" t="s">
        <v>9</v>
      </c>
      <c r="E21" s="137"/>
      <c r="F21" s="99" t="s">
        <v>30</v>
      </c>
      <c r="G21" s="100" t="s">
        <v>30</v>
      </c>
      <c r="H21" s="64">
        <f>IF(AND($F21="N",G21="Y"),-VLOOKUP($D21,'Rent Adjustment Worksheet'!$B:$C,2,FALSE),0)</f>
        <v>0</v>
      </c>
      <c r="I21" s="64">
        <f>IF(AND($F21="Y",G21="N"),VLOOKUP($D21,'Rent Adjustment Worksheet'!$B:$C,2,FALSE),0)</f>
        <v>0</v>
      </c>
      <c r="J21" s="100" t="s">
        <v>30</v>
      </c>
      <c r="K21" s="64">
        <f>IF(AND($F21="N",J21="Y"),-VLOOKUP($D21,'Rent Adjustment Worksheet'!$B:$C,2,FALSE),0)</f>
        <v>0</v>
      </c>
      <c r="L21" s="64">
        <f>IF(AND($F21="Y",J21="N"),VLOOKUP($D21,'Rent Adjustment Worksheet'!$B:$C,2,FALSE),0)</f>
        <v>0</v>
      </c>
      <c r="M21" s="100" t="s">
        <v>30</v>
      </c>
      <c r="N21" s="64">
        <f>IF(AND($F21="N",M21="Y"),-VLOOKUP($D21,'Rent Adjustment Worksheet'!$B:$C,2,FALSE),0)</f>
        <v>0</v>
      </c>
      <c r="O21" s="66">
        <f>IF(AND($F21="Y",M21="N"),VLOOKUP($D21,'Rent Adjustment Worksheet'!$B:$C,2,FALSE),0)</f>
        <v>0</v>
      </c>
    </row>
    <row r="22" spans="2:15" x14ac:dyDescent="0.25">
      <c r="B22" s="136">
        <v>12</v>
      </c>
      <c r="C22" s="137"/>
      <c r="D22" s="138" t="s">
        <v>23</v>
      </c>
      <c r="E22" s="137"/>
      <c r="F22" s="99" t="s">
        <v>30</v>
      </c>
      <c r="G22" s="100" t="s">
        <v>30</v>
      </c>
      <c r="H22" s="64">
        <f>IF(AND($F22="N",G22="Y"),-VLOOKUP($D22,'Rent Adjustment Worksheet'!$B:$C,2,FALSE),0)</f>
        <v>0</v>
      </c>
      <c r="I22" s="64">
        <f>IF(AND($F22="Y",G22="N"),VLOOKUP($D22,'Rent Adjustment Worksheet'!$B:$C,2,FALSE),0)</f>
        <v>0</v>
      </c>
      <c r="J22" s="100" t="s">
        <v>30</v>
      </c>
      <c r="K22" s="64">
        <f>IF(AND($F22="N",J22="Y"),-VLOOKUP($D22,'Rent Adjustment Worksheet'!$B:$C,2,FALSE),0)</f>
        <v>0</v>
      </c>
      <c r="L22" s="64">
        <f>IF(AND($F22="Y",J22="N"),VLOOKUP($D22,'Rent Adjustment Worksheet'!$B:$C,2,FALSE),0)</f>
        <v>0</v>
      </c>
      <c r="M22" s="100" t="s">
        <v>30</v>
      </c>
      <c r="N22" s="64">
        <f>IF(AND($F22="N",M22="Y"),-VLOOKUP($D22,'Rent Adjustment Worksheet'!$B:$C,2,FALSE),0)</f>
        <v>0</v>
      </c>
      <c r="O22" s="66">
        <f>IF(AND($F22="Y",M22="N"),VLOOKUP($D22,'Rent Adjustment Worksheet'!$B:$C,2,FALSE),0)</f>
        <v>0</v>
      </c>
    </row>
    <row r="23" spans="2:15" x14ac:dyDescent="0.25">
      <c r="B23" s="136">
        <v>13</v>
      </c>
      <c r="C23" s="137"/>
      <c r="D23" s="138" t="s">
        <v>24</v>
      </c>
      <c r="E23" s="137"/>
      <c r="F23" s="99" t="s">
        <v>30</v>
      </c>
      <c r="G23" s="100" t="s">
        <v>30</v>
      </c>
      <c r="H23" s="64">
        <f>IF(AND($F23="N",G23="Y"),-VLOOKUP($D23,'Rent Adjustment Worksheet'!$B:$C,2,FALSE),0)</f>
        <v>0</v>
      </c>
      <c r="I23" s="64">
        <f>IF(AND($F23="Y",G23="N"),VLOOKUP($D23,'Rent Adjustment Worksheet'!$B:$C,2,FALSE),0)</f>
        <v>0</v>
      </c>
      <c r="J23" s="100" t="s">
        <v>30</v>
      </c>
      <c r="K23" s="64">
        <f>IF(AND($F23="N",J23="Y"),-VLOOKUP($D23,'Rent Adjustment Worksheet'!$B:$C,2,FALSE),0)</f>
        <v>0</v>
      </c>
      <c r="L23" s="64">
        <f>IF(AND($F23="Y",J23="N"),VLOOKUP($D23,'Rent Adjustment Worksheet'!$B:$C,2,FALSE),0)</f>
        <v>0</v>
      </c>
      <c r="M23" s="100" t="s">
        <v>30</v>
      </c>
      <c r="N23" s="64">
        <f>IF(AND($F23="N",M23="Y"),-VLOOKUP($D23,'Rent Adjustment Worksheet'!$B:$C,2,FALSE),0)</f>
        <v>0</v>
      </c>
      <c r="O23" s="66">
        <f>IF(AND($F23="Y",M23="N"),VLOOKUP($D23,'Rent Adjustment Worksheet'!$B:$C,2,FALSE),0)</f>
        <v>0</v>
      </c>
    </row>
    <row r="24" spans="2:15" x14ac:dyDescent="0.25">
      <c r="B24" s="136">
        <v>14</v>
      </c>
      <c r="C24" s="137"/>
      <c r="D24" s="138" t="s">
        <v>13</v>
      </c>
      <c r="E24" s="137"/>
      <c r="F24" s="99" t="s">
        <v>30</v>
      </c>
      <c r="G24" s="100" t="s">
        <v>30</v>
      </c>
      <c r="H24" s="64">
        <f>IF(AND($F24="N",G24="Y"),-VLOOKUP($D24,'Rent Adjustment Worksheet'!$B:$C,2,FALSE),0)</f>
        <v>0</v>
      </c>
      <c r="I24" s="64">
        <f>IF(AND($F24="Y",G24="N"),VLOOKUP($D24,'Rent Adjustment Worksheet'!$B:$C,2,FALSE),0)</f>
        <v>0</v>
      </c>
      <c r="J24" s="100" t="s">
        <v>30</v>
      </c>
      <c r="K24" s="64">
        <f>IF(AND($F24="N",J24="Y"),-VLOOKUP($D24,'Rent Adjustment Worksheet'!$B:$C,2,FALSE),0)</f>
        <v>0</v>
      </c>
      <c r="L24" s="64">
        <f>IF(AND($F24="Y",J24="N"),VLOOKUP($D24,'Rent Adjustment Worksheet'!$B:$C,2,FALSE),0)</f>
        <v>0</v>
      </c>
      <c r="M24" s="100" t="s">
        <v>30</v>
      </c>
      <c r="N24" s="64">
        <f>IF(AND($F24="N",M24="Y"),-VLOOKUP($D24,'Rent Adjustment Worksheet'!$B:$C,2,FALSE),0)</f>
        <v>0</v>
      </c>
      <c r="O24" s="66">
        <f>IF(AND($F24="Y",M24="N"),VLOOKUP($D24,'Rent Adjustment Worksheet'!$B:$C,2,FALSE),0)</f>
        <v>0</v>
      </c>
    </row>
    <row r="25" spans="2:15" x14ac:dyDescent="0.25">
      <c r="B25" s="136">
        <v>15</v>
      </c>
      <c r="C25" s="137"/>
      <c r="D25" s="138" t="s">
        <v>123</v>
      </c>
      <c r="E25" s="137"/>
      <c r="F25" s="99" t="s">
        <v>30</v>
      </c>
      <c r="G25" s="100" t="s">
        <v>30</v>
      </c>
      <c r="H25" s="64">
        <f>IF(AND($F25="N",G25="Y"),-VLOOKUP($D25,'Rent Adjustment Worksheet'!$B:$C,2,FALSE),0)</f>
        <v>0</v>
      </c>
      <c r="I25" s="64">
        <f>IF(AND($F25="Y",G25="N"),VLOOKUP($D25,'Rent Adjustment Worksheet'!$B:$C,2,FALSE),0)</f>
        <v>0</v>
      </c>
      <c r="J25" s="100" t="s">
        <v>30</v>
      </c>
      <c r="K25" s="64">
        <f>IF(AND($F25="N",J25="Y"),-VLOOKUP($D25,'Rent Adjustment Worksheet'!$B:$C,2,FALSE),0)</f>
        <v>0</v>
      </c>
      <c r="L25" s="64">
        <f>IF(AND($F25="Y",J25="N"),VLOOKUP($D25,'Rent Adjustment Worksheet'!$B:$C,2,FALSE),0)</f>
        <v>0</v>
      </c>
      <c r="M25" s="100" t="s">
        <v>30</v>
      </c>
      <c r="N25" s="64">
        <f>IF(AND($F25="N",M25="Y"),-VLOOKUP($D25,'Rent Adjustment Worksheet'!$B:$C,2,FALSE),0)</f>
        <v>0</v>
      </c>
      <c r="O25" s="66">
        <f>IF(AND($F25="Y",M25="N"),VLOOKUP($D25,'Rent Adjustment Worksheet'!$B:$C,2,FALSE),0)</f>
        <v>0</v>
      </c>
    </row>
    <row r="26" spans="2:15" x14ac:dyDescent="0.25">
      <c r="B26" s="136">
        <v>16</v>
      </c>
      <c r="C26" s="137"/>
      <c r="D26" s="138" t="s">
        <v>10</v>
      </c>
      <c r="E26" s="137"/>
      <c r="F26" s="99" t="s">
        <v>30</v>
      </c>
      <c r="G26" s="100" t="s">
        <v>30</v>
      </c>
      <c r="H26" s="64">
        <f>IF(AND($F26="N",G26="Y"),-VLOOKUP($D26,'Rent Adjustment Worksheet'!$B:$C,2,FALSE),0)</f>
        <v>0</v>
      </c>
      <c r="I26" s="64">
        <f>IF(AND($F26="Y",G26="N"),VLOOKUP($D26,'Rent Adjustment Worksheet'!$B:$C,2,FALSE),0)</f>
        <v>0</v>
      </c>
      <c r="J26" s="100" t="s">
        <v>30</v>
      </c>
      <c r="K26" s="64">
        <f>IF(AND($F26="N",J26="Y"),-VLOOKUP($D26,'Rent Adjustment Worksheet'!$B:$C,2,FALSE),0)</f>
        <v>0</v>
      </c>
      <c r="L26" s="64">
        <f>IF(AND($F26="Y",J26="N"),VLOOKUP($D26,'Rent Adjustment Worksheet'!$B:$C,2,FALSE),0)</f>
        <v>0</v>
      </c>
      <c r="M26" s="100" t="s">
        <v>30</v>
      </c>
      <c r="N26" s="64">
        <f>IF(AND($F26="N",M26="Y"),-VLOOKUP($D26,'Rent Adjustment Worksheet'!$B:$C,2,FALSE),0)</f>
        <v>0</v>
      </c>
      <c r="O26" s="66">
        <f>IF(AND($F26="Y",M26="N"),VLOOKUP($D26,'Rent Adjustment Worksheet'!$B:$C,2,FALSE),0)</f>
        <v>0</v>
      </c>
    </row>
    <row r="27" spans="2:15" x14ac:dyDescent="0.25">
      <c r="B27" s="136">
        <v>17</v>
      </c>
      <c r="C27" s="137"/>
      <c r="D27" s="138" t="s">
        <v>35</v>
      </c>
      <c r="E27" s="137"/>
      <c r="F27" s="99" t="s">
        <v>30</v>
      </c>
      <c r="G27" s="100" t="s">
        <v>30</v>
      </c>
      <c r="H27" s="64">
        <f>IF(AND($F27="N",G27="Y"),-VLOOKUP($D27,'Rent Adjustment Worksheet'!$B:$C,2,FALSE),0)</f>
        <v>0</v>
      </c>
      <c r="I27" s="64">
        <f>IF(AND($F27="Y",G27="N"),VLOOKUP($D27,'Rent Adjustment Worksheet'!$B:$C,2,FALSE),0)</f>
        <v>0</v>
      </c>
      <c r="J27" s="100" t="s">
        <v>30</v>
      </c>
      <c r="K27" s="64">
        <f>IF(AND($F27="N",J27="Y"),-VLOOKUP($D27,'Rent Adjustment Worksheet'!$B:$C,2,FALSE),0)</f>
        <v>0</v>
      </c>
      <c r="L27" s="64">
        <f>IF(AND($F27="Y",J27="N"),VLOOKUP($D27,'Rent Adjustment Worksheet'!$B:$C,2,FALSE),0)</f>
        <v>0</v>
      </c>
      <c r="M27" s="100" t="s">
        <v>30</v>
      </c>
      <c r="N27" s="64">
        <f>IF(AND($F27="N",M27="Y"),-VLOOKUP($D27,'Rent Adjustment Worksheet'!$B:$C,2,FALSE),0)</f>
        <v>0</v>
      </c>
      <c r="O27" s="66">
        <f>IF(AND($F27="Y",M27="N"),VLOOKUP($D27,'Rent Adjustment Worksheet'!$B:$C,2,FALSE),0)</f>
        <v>0</v>
      </c>
    </row>
    <row r="28" spans="2:15" x14ac:dyDescent="0.25">
      <c r="B28" s="136">
        <v>18</v>
      </c>
      <c r="C28" s="137"/>
      <c r="D28" s="138" t="s">
        <v>34</v>
      </c>
      <c r="E28" s="137"/>
      <c r="F28" s="99" t="s">
        <v>30</v>
      </c>
      <c r="G28" s="100" t="s">
        <v>30</v>
      </c>
      <c r="H28" s="64">
        <f>IF(AND($F28="N",G28="Y"),-VLOOKUP($D28,'Rent Adjustment Worksheet'!$B:$C,2,FALSE),0)</f>
        <v>0</v>
      </c>
      <c r="I28" s="64">
        <f>IF(AND($F28="Y",G28="N"),VLOOKUP($D28,'Rent Adjustment Worksheet'!$B:$C,2,FALSE),0)</f>
        <v>0</v>
      </c>
      <c r="J28" s="100" t="s">
        <v>30</v>
      </c>
      <c r="K28" s="64">
        <f>IF(AND($F28="N",J28="Y"),-VLOOKUP($D28,'Rent Adjustment Worksheet'!$B:$C,2,FALSE),0)</f>
        <v>0</v>
      </c>
      <c r="L28" s="64">
        <f>IF(AND($F28="Y",J28="N"),VLOOKUP($D28,'Rent Adjustment Worksheet'!$B:$C,2,FALSE),0)</f>
        <v>0</v>
      </c>
      <c r="M28" s="100" t="s">
        <v>30</v>
      </c>
      <c r="N28" s="64">
        <f>IF(AND($F28="N",M28="Y"),-VLOOKUP($D28,'Rent Adjustment Worksheet'!$B:$C,2,FALSE),0)</f>
        <v>0</v>
      </c>
      <c r="O28" s="66">
        <f>IF(AND($F28="Y",M28="N"),VLOOKUP($D28,'Rent Adjustment Worksheet'!$B:$C,2,FALSE),0)</f>
        <v>0</v>
      </c>
    </row>
    <row r="29" spans="2:15" x14ac:dyDescent="0.25">
      <c r="B29" s="136">
        <v>19</v>
      </c>
      <c r="C29" s="137"/>
      <c r="D29" s="138" t="s">
        <v>5</v>
      </c>
      <c r="E29" s="137"/>
      <c r="F29" s="99" t="s">
        <v>30</v>
      </c>
      <c r="G29" s="100" t="s">
        <v>30</v>
      </c>
      <c r="H29" s="64">
        <f>IF(AND($F29="N",G29="Y"),-VLOOKUP($D29,'Rent Adjustment Worksheet'!$B:$C,2,FALSE),0)</f>
        <v>0</v>
      </c>
      <c r="I29" s="64">
        <f>IF(AND($F29="Y",G29="N"),VLOOKUP($D29,'Rent Adjustment Worksheet'!$B:$C,2,FALSE),0)</f>
        <v>0</v>
      </c>
      <c r="J29" s="100" t="s">
        <v>30</v>
      </c>
      <c r="K29" s="64">
        <f>IF(AND($F29="N",J29="Y"),-VLOOKUP($D29,'Rent Adjustment Worksheet'!$B:$C,2,FALSE),0)</f>
        <v>0</v>
      </c>
      <c r="L29" s="64">
        <f>IF(AND($F29="Y",J29="N"),VLOOKUP($D29,'Rent Adjustment Worksheet'!$B:$C,2,FALSE),0)</f>
        <v>0</v>
      </c>
      <c r="M29" s="100" t="s">
        <v>30</v>
      </c>
      <c r="N29" s="64">
        <f>IF(AND($F29="N",M29="Y"),-VLOOKUP($D29,'Rent Adjustment Worksheet'!$B:$C,2,FALSE),0)</f>
        <v>0</v>
      </c>
      <c r="O29" s="66">
        <f>IF(AND($F29="Y",M29="N"),VLOOKUP($D29,'Rent Adjustment Worksheet'!$B:$C,2,FALSE),0)</f>
        <v>0</v>
      </c>
    </row>
    <row r="30" spans="2:15" x14ac:dyDescent="0.25">
      <c r="B30" s="141" t="s">
        <v>121</v>
      </c>
      <c r="C30" s="142"/>
      <c r="D30" s="142"/>
      <c r="E30" s="142"/>
      <c r="F30" s="142"/>
      <c r="G30" s="142"/>
      <c r="H30" s="142"/>
      <c r="I30" s="142"/>
      <c r="J30" s="142"/>
      <c r="K30" s="142"/>
      <c r="L30" s="142"/>
      <c r="M30" s="142"/>
      <c r="N30" s="142"/>
      <c r="O30" s="143"/>
    </row>
    <row r="31" spans="2:15" x14ac:dyDescent="0.25">
      <c r="B31" s="136">
        <f>B29+1</f>
        <v>20</v>
      </c>
      <c r="C31" s="137"/>
      <c r="D31" s="138" t="s">
        <v>36</v>
      </c>
      <c r="E31" s="137"/>
      <c r="F31" s="99" t="s">
        <v>30</v>
      </c>
      <c r="G31" s="100" t="s">
        <v>30</v>
      </c>
      <c r="H31" s="64">
        <f>IF(AND($F31="N",G31="Y"),-VLOOKUP($D31,'Rent Adjustment Worksheet'!$B:$C,2,FALSE),0)</f>
        <v>0</v>
      </c>
      <c r="I31" s="64">
        <f>IF(AND($F31="Y",G31="N"),VLOOKUP($D31,'Rent Adjustment Worksheet'!$B:$C,2,FALSE),0)</f>
        <v>0</v>
      </c>
      <c r="J31" s="100" t="s">
        <v>30</v>
      </c>
      <c r="K31" s="64">
        <f>IF(AND($F31="N",J31="Y"),-VLOOKUP($D31,'Rent Adjustment Worksheet'!$B:$C,2,FALSE),0)</f>
        <v>0</v>
      </c>
      <c r="L31" s="64">
        <f>IF(AND($F31="Y",J31="N"),VLOOKUP($D31,'Rent Adjustment Worksheet'!$B:$C,2,FALSE),0)</f>
        <v>0</v>
      </c>
      <c r="M31" s="100" t="s">
        <v>30</v>
      </c>
      <c r="N31" s="64">
        <f>IF(AND($F31="N",M31="Y"),-VLOOKUP($D31,'Rent Adjustment Worksheet'!$B:$C,2,FALSE),0)</f>
        <v>0</v>
      </c>
      <c r="O31" s="66">
        <f>IF(AND($F31="Y",M31="N"),VLOOKUP($D31,'Rent Adjustment Worksheet'!$B:$C,2,FALSE),0)</f>
        <v>0</v>
      </c>
    </row>
    <row r="32" spans="2:15" x14ac:dyDescent="0.25">
      <c r="B32" s="136">
        <f>B31+1</f>
        <v>21</v>
      </c>
      <c r="C32" s="137"/>
      <c r="D32" s="138" t="s">
        <v>37</v>
      </c>
      <c r="E32" s="137"/>
      <c r="F32" s="99" t="s">
        <v>30</v>
      </c>
      <c r="G32" s="100" t="s">
        <v>30</v>
      </c>
      <c r="H32" s="64">
        <f>IF(AND($F32="N",G32="Y"),-VLOOKUP($D32,'Rent Adjustment Worksheet'!$B:$C,2,FALSE),0)</f>
        <v>0</v>
      </c>
      <c r="I32" s="64">
        <f>IF(AND($F32="Y",G32="N"),VLOOKUP($D32,'Rent Adjustment Worksheet'!$B:$C,2,FALSE),0)</f>
        <v>0</v>
      </c>
      <c r="J32" s="100" t="s">
        <v>30</v>
      </c>
      <c r="K32" s="64">
        <f>IF(AND($F32="N",J32="Y"),-VLOOKUP($D32,'Rent Adjustment Worksheet'!$B:$C,2,FALSE),0)</f>
        <v>0</v>
      </c>
      <c r="L32" s="64">
        <f>IF(AND($F32="Y",J32="N"),VLOOKUP($D32,'Rent Adjustment Worksheet'!$B:$C,2,FALSE),0)</f>
        <v>0</v>
      </c>
      <c r="M32" s="100" t="s">
        <v>30</v>
      </c>
      <c r="N32" s="64">
        <f>IF(AND($F32="N",M32="Y"),-VLOOKUP($D32,'Rent Adjustment Worksheet'!$B:$C,2,FALSE),0)</f>
        <v>0</v>
      </c>
      <c r="O32" s="66">
        <f>IF(AND($F32="Y",M32="N"),VLOOKUP($D32,'Rent Adjustment Worksheet'!$B:$C,2,FALSE),0)</f>
        <v>0</v>
      </c>
    </row>
    <row r="33" spans="2:15" x14ac:dyDescent="0.25">
      <c r="B33" s="136">
        <f t="shared" ref="B33:B37" si="0">B32+1</f>
        <v>22</v>
      </c>
      <c r="C33" s="137"/>
      <c r="D33" s="138" t="s">
        <v>32</v>
      </c>
      <c r="E33" s="137"/>
      <c r="F33" s="99" t="s">
        <v>30</v>
      </c>
      <c r="G33" s="100" t="s">
        <v>30</v>
      </c>
      <c r="H33" s="64">
        <f>IF(AND($F33="N",G33="Y"),-VLOOKUP($D33,'Rent Adjustment Worksheet'!$B:$C,2,FALSE),0)</f>
        <v>0</v>
      </c>
      <c r="I33" s="64">
        <f>IF(AND($F33="Y",G33="N"),VLOOKUP($D33,'Rent Adjustment Worksheet'!$B:$C,2,FALSE),0)</f>
        <v>0</v>
      </c>
      <c r="J33" s="100" t="s">
        <v>30</v>
      </c>
      <c r="K33" s="64">
        <f>IF(AND($F33="N",J33="Y"),-VLOOKUP($D33,'Rent Adjustment Worksheet'!$B:$C,2,FALSE),0)</f>
        <v>0</v>
      </c>
      <c r="L33" s="64">
        <f>IF(AND($F33="Y",J33="N"),VLOOKUP($D33,'Rent Adjustment Worksheet'!$B:$C,2,FALSE),0)</f>
        <v>0</v>
      </c>
      <c r="M33" s="100" t="s">
        <v>30</v>
      </c>
      <c r="N33" s="64">
        <f>IF(AND($F33="N",M33="Y"),-VLOOKUP($D33,'Rent Adjustment Worksheet'!$B:$C,2,FALSE),0)</f>
        <v>0</v>
      </c>
      <c r="O33" s="66">
        <f>IF(AND($F33="Y",M33="N"),VLOOKUP($D33,'Rent Adjustment Worksheet'!$B:$C,2,FALSE),0)</f>
        <v>0</v>
      </c>
    </row>
    <row r="34" spans="2:15" x14ac:dyDescent="0.25">
      <c r="B34" s="136">
        <f t="shared" si="0"/>
        <v>23</v>
      </c>
      <c r="C34" s="137"/>
      <c r="D34" s="138" t="s">
        <v>33</v>
      </c>
      <c r="E34" s="137"/>
      <c r="F34" s="99" t="s">
        <v>30</v>
      </c>
      <c r="G34" s="100" t="s">
        <v>30</v>
      </c>
      <c r="H34" s="64">
        <f>IF(AND($F34="N",G34="Y"),-VLOOKUP($D34,'Rent Adjustment Worksheet'!$B:$C,2,FALSE),0)</f>
        <v>0</v>
      </c>
      <c r="I34" s="64">
        <f>IF(AND($F34="Y",G34="N"),VLOOKUP($D34,'Rent Adjustment Worksheet'!$B:$C,2,FALSE),0)</f>
        <v>0</v>
      </c>
      <c r="J34" s="100" t="s">
        <v>30</v>
      </c>
      <c r="K34" s="64">
        <f>IF(AND($F34="N",J34="Y"),-VLOOKUP($D34,'Rent Adjustment Worksheet'!$B:$C,2,FALSE),0)</f>
        <v>0</v>
      </c>
      <c r="L34" s="64">
        <f>IF(AND($F34="Y",J34="N"),VLOOKUP($D34,'Rent Adjustment Worksheet'!$B:$C,2,FALSE),0)</f>
        <v>0</v>
      </c>
      <c r="M34" s="100" t="s">
        <v>30</v>
      </c>
      <c r="N34" s="64">
        <f>IF(AND($F34="N",M34="Y"),-VLOOKUP($D34,'Rent Adjustment Worksheet'!$B:$C,2,FALSE),0)</f>
        <v>0</v>
      </c>
      <c r="O34" s="66">
        <f>IF(AND($F34="Y",M34="N"),VLOOKUP($D34,'Rent Adjustment Worksheet'!$B:$C,2,FALSE),0)</f>
        <v>0</v>
      </c>
    </row>
    <row r="35" spans="2:15" x14ac:dyDescent="0.25">
      <c r="B35" s="136">
        <f t="shared" si="0"/>
        <v>24</v>
      </c>
      <c r="C35" s="137"/>
      <c r="D35" s="138" t="s">
        <v>25</v>
      </c>
      <c r="E35" s="137"/>
      <c r="F35" s="99" t="s">
        <v>30</v>
      </c>
      <c r="G35" s="100" t="s">
        <v>30</v>
      </c>
      <c r="H35" s="64">
        <f>IF(AND($F35="N",G35="Y"),-VLOOKUP($D35,'Rent Adjustment Worksheet'!$B:$C,2,FALSE),0)</f>
        <v>0</v>
      </c>
      <c r="I35" s="64">
        <f>IF(AND($F35="Y",G35="N"),VLOOKUP($D35,'Rent Adjustment Worksheet'!$B:$C,2,FALSE),0)</f>
        <v>0</v>
      </c>
      <c r="J35" s="100" t="s">
        <v>30</v>
      </c>
      <c r="K35" s="64">
        <f>IF(AND($F35="N",J35="Y"),-VLOOKUP($D35,'Rent Adjustment Worksheet'!$B:$C,2,FALSE),0)</f>
        <v>0</v>
      </c>
      <c r="L35" s="64">
        <f>IF(AND($F35="Y",J35="N"),VLOOKUP($D35,'Rent Adjustment Worksheet'!$B:$C,2,FALSE),0)</f>
        <v>0</v>
      </c>
      <c r="M35" s="100" t="s">
        <v>30</v>
      </c>
      <c r="N35" s="64">
        <f>IF(AND($F35="N",M35="Y"),-VLOOKUP($D35,'Rent Adjustment Worksheet'!$B:$C,2,FALSE),0)</f>
        <v>0</v>
      </c>
      <c r="O35" s="66">
        <f>IF(AND($F35="Y",M35="N"),VLOOKUP($D35,'Rent Adjustment Worksheet'!$B:$C,2,FALSE),0)</f>
        <v>0</v>
      </c>
    </row>
    <row r="36" spans="2:15" x14ac:dyDescent="0.25">
      <c r="B36" s="136">
        <f t="shared" si="0"/>
        <v>25</v>
      </c>
      <c r="C36" s="137"/>
      <c r="D36" s="138" t="s">
        <v>26</v>
      </c>
      <c r="E36" s="137"/>
      <c r="F36" s="99" t="s">
        <v>30</v>
      </c>
      <c r="G36" s="100" t="s">
        <v>30</v>
      </c>
      <c r="H36" s="64">
        <f>IF(AND($F36="N",G36="Y"),-VLOOKUP($D36,'Rent Adjustment Worksheet'!$B:$C,2,FALSE),0)</f>
        <v>0</v>
      </c>
      <c r="I36" s="64">
        <f>IF(AND($F36="Y",G36="N"),VLOOKUP($D36,'Rent Adjustment Worksheet'!$B:$C,2,FALSE),0)</f>
        <v>0</v>
      </c>
      <c r="J36" s="100" t="s">
        <v>30</v>
      </c>
      <c r="K36" s="64">
        <f>IF(AND($F36="N",J36="Y"),-VLOOKUP($D36,'Rent Adjustment Worksheet'!$B:$C,2,FALSE),0)</f>
        <v>0</v>
      </c>
      <c r="L36" s="64">
        <f>IF(AND($F36="Y",J36="N"),VLOOKUP($D36,'Rent Adjustment Worksheet'!$B:$C,2,FALSE),0)</f>
        <v>0</v>
      </c>
      <c r="M36" s="100" t="s">
        <v>30</v>
      </c>
      <c r="N36" s="64">
        <f>IF(AND($F36="N",M36="Y"),-VLOOKUP($D36,'Rent Adjustment Worksheet'!$B:$C,2,FALSE),0)</f>
        <v>0</v>
      </c>
      <c r="O36" s="66">
        <f>IF(AND($F36="Y",M36="N"),VLOOKUP($D36,'Rent Adjustment Worksheet'!$B:$C,2,FALSE),0)</f>
        <v>0</v>
      </c>
    </row>
    <row r="37" spans="2:15" x14ac:dyDescent="0.25">
      <c r="B37" s="136">
        <f t="shared" si="0"/>
        <v>26</v>
      </c>
      <c r="C37" s="137"/>
      <c r="D37" s="138" t="s">
        <v>27</v>
      </c>
      <c r="E37" s="137"/>
      <c r="F37" s="99" t="s">
        <v>30</v>
      </c>
      <c r="G37" s="100" t="s">
        <v>30</v>
      </c>
      <c r="H37" s="64">
        <f>IF(AND($F37="N",G37="Y"),-VLOOKUP($D37,'Rent Adjustment Worksheet'!$B:$C,2,FALSE),0)</f>
        <v>0</v>
      </c>
      <c r="I37" s="64">
        <f>IF(AND($F37="Y",G37="N"),VLOOKUP($D37,'Rent Adjustment Worksheet'!$B:$C,2,FALSE),0)</f>
        <v>0</v>
      </c>
      <c r="J37" s="100" t="s">
        <v>30</v>
      </c>
      <c r="K37" s="64">
        <f>IF(AND($F37="N",J37="Y"),-VLOOKUP($D37,'Rent Adjustment Worksheet'!$B:$C,2,FALSE),0)</f>
        <v>0</v>
      </c>
      <c r="L37" s="64">
        <f>IF(AND($F37="Y",J37="N"),VLOOKUP($D37,'Rent Adjustment Worksheet'!$B:$C,2,FALSE),0)</f>
        <v>0</v>
      </c>
      <c r="M37" s="100" t="s">
        <v>30</v>
      </c>
      <c r="N37" s="64">
        <f>IF(AND($F37="N",M37="Y"),-VLOOKUP($D37,'Rent Adjustment Worksheet'!$B:$C,2,FALSE),0)</f>
        <v>0</v>
      </c>
      <c r="O37" s="66">
        <f>IF(AND($F37="Y",M37="N"),VLOOKUP($D37,'Rent Adjustment Worksheet'!$B:$C,2,FALSE),0)</f>
        <v>0</v>
      </c>
    </row>
    <row r="38" spans="2:15" x14ac:dyDescent="0.25">
      <c r="B38" s="141" t="s">
        <v>122</v>
      </c>
      <c r="C38" s="142"/>
      <c r="D38" s="142"/>
      <c r="E38" s="142"/>
      <c r="F38" s="142"/>
      <c r="G38" s="142"/>
      <c r="H38" s="142"/>
      <c r="I38" s="142"/>
      <c r="J38" s="142"/>
      <c r="K38" s="142"/>
      <c r="L38" s="142"/>
      <c r="M38" s="142"/>
      <c r="N38" s="142"/>
      <c r="O38" s="143"/>
    </row>
    <row r="39" spans="2:15" x14ac:dyDescent="0.25">
      <c r="B39" s="136">
        <v>27</v>
      </c>
      <c r="C39" s="137"/>
      <c r="D39" s="144" t="str">
        <f>IF(OR('Rent Adjustment Worksheet'!$B29="PHA write-in (if Applicable)",'Rent Adjustment Worksheet'!$B29=""),"",'Rent Adjustment Worksheet'!$B29)</f>
        <v>Service Coordinator</v>
      </c>
      <c r="E39" s="145"/>
      <c r="F39" s="99" t="s">
        <v>30</v>
      </c>
      <c r="G39" s="100" t="s">
        <v>30</v>
      </c>
      <c r="H39" s="64">
        <f>IF($D39="",0,IF(AND($F39="N",G39="Y"),-VLOOKUP($D39,'Rent Adjustment Worksheet'!$B:$C,2,FALSE),0))</f>
        <v>0</v>
      </c>
      <c r="I39" s="64">
        <f>IF($D39="",0,IF(AND($F39="Y",G39="N"),VLOOKUP($D39,'Rent Adjustment Worksheet'!$B:$C,2,FALSE),0))</f>
        <v>0</v>
      </c>
      <c r="J39" s="100" t="s">
        <v>30</v>
      </c>
      <c r="K39" s="64">
        <f>IF($D39="",0,IF(AND($F39="N",J39="Y"),-VLOOKUP($D39,'Rent Adjustment Worksheet'!$B:$C,2,FALSE),0))</f>
        <v>0</v>
      </c>
      <c r="L39" s="64">
        <f>IF($D39="",0,IF(AND($F39="Y",J39="N"),VLOOKUP($D39,'Rent Adjustment Worksheet'!$B:$C,2,FALSE),0))</f>
        <v>0</v>
      </c>
      <c r="M39" s="100" t="s">
        <v>30</v>
      </c>
      <c r="N39" s="64">
        <f>IF($D39="",0,IF(AND($F39="N",M39="Y"),-VLOOKUP($D39,'Rent Adjustment Worksheet'!$B:$C,2,FALSE),0))</f>
        <v>0</v>
      </c>
      <c r="O39" s="66">
        <f>IF($D39="",0,IF(AND($F39="Y",M39="N"),VLOOKUP($D39,'Rent Adjustment Worksheet'!$B:$C,2,FALSE),0))</f>
        <v>0</v>
      </c>
    </row>
    <row r="40" spans="2:15" x14ac:dyDescent="0.25">
      <c r="B40" s="136">
        <v>28</v>
      </c>
      <c r="C40" s="137"/>
      <c r="D40" s="144" t="str">
        <f>IF(OR('Rent Adjustment Worksheet'!$B30="PHA write-in (if Applicable)",'Rent Adjustment Worksheet'!$B30=""),"",'Rent Adjustment Worksheet'!$B30)</f>
        <v>One BR</v>
      </c>
      <c r="E40" s="145"/>
      <c r="F40" s="99" t="s">
        <v>30</v>
      </c>
      <c r="G40" s="100" t="s">
        <v>30</v>
      </c>
      <c r="H40" s="64">
        <f>IF($D40="",0,IF(AND($F40="N",G40="Y"),-VLOOKUP($D40,'Rent Adjustment Worksheet'!$B:$C,2,FALSE),0))</f>
        <v>0</v>
      </c>
      <c r="I40" s="64">
        <f>IF($D40="",0,IF(AND($F40="Y",G40="N"),VLOOKUP($D40,'Rent Adjustment Worksheet'!$B:$C,2,FALSE),0))</f>
        <v>0</v>
      </c>
      <c r="J40" s="100" t="s">
        <v>30</v>
      </c>
      <c r="K40" s="64">
        <f>IF($D40="",0,IF(AND($F40="N",J40="Y"),-VLOOKUP($D40,'Rent Adjustment Worksheet'!$B:$C,2,FALSE),0))</f>
        <v>0</v>
      </c>
      <c r="L40" s="64">
        <f>IF($D40="",0,IF(AND($F40="Y",J40="N"),VLOOKUP($D40,'Rent Adjustment Worksheet'!$B:$C,2,FALSE),0))</f>
        <v>0</v>
      </c>
      <c r="M40" s="100" t="s">
        <v>30</v>
      </c>
      <c r="N40" s="64">
        <f>IF($D40="",0,IF(AND($F40="N",M40="Y"),-VLOOKUP($D40,'Rent Adjustment Worksheet'!$B:$C,2,FALSE),0))</f>
        <v>0</v>
      </c>
      <c r="O40" s="66">
        <f>IF($D40="",0,IF(AND($F40="Y",M40="N"),VLOOKUP($D40,'Rent Adjustment Worksheet'!$B:$C,2,FALSE),0))</f>
        <v>0</v>
      </c>
    </row>
    <row r="41" spans="2:15" x14ac:dyDescent="0.25">
      <c r="B41" s="136">
        <v>29</v>
      </c>
      <c r="C41" s="137"/>
      <c r="D41" s="144" t="str">
        <f>IF(OR('Rent Adjustment Worksheet'!$B31="PHA write-in (if Applicable)",'Rent Adjustment Worksheet'!$B31=""),"",'Rent Adjustment Worksheet'!$B31)</f>
        <v/>
      </c>
      <c r="E41" s="145"/>
      <c r="F41" s="99" t="s">
        <v>30</v>
      </c>
      <c r="G41" s="100" t="s">
        <v>30</v>
      </c>
      <c r="H41" s="64">
        <f>IF($D41="",0,IF(AND($F41="N",G41="Y"),-VLOOKUP($D41,'Rent Adjustment Worksheet'!$B:$C,2,FALSE),0))</f>
        <v>0</v>
      </c>
      <c r="I41" s="64">
        <f>IF($D41="",0,IF(AND($F41="Y",G41="N"),VLOOKUP($D41,'Rent Adjustment Worksheet'!$B:$C,2,FALSE),0))</f>
        <v>0</v>
      </c>
      <c r="J41" s="100" t="s">
        <v>30</v>
      </c>
      <c r="K41" s="64">
        <f>IF($D41="",0,IF(AND($F41="N",J41="Y"),-VLOOKUP($D41,'Rent Adjustment Worksheet'!$B:$C,2,FALSE),0))</f>
        <v>0</v>
      </c>
      <c r="L41" s="64">
        <f>IF($D41="",0,IF(AND($F41="Y",J41="N"),VLOOKUP($D41,'Rent Adjustment Worksheet'!$B:$C,2,FALSE),0))</f>
        <v>0</v>
      </c>
      <c r="M41" s="100" t="s">
        <v>30</v>
      </c>
      <c r="N41" s="64">
        <f>IF($D41="",0,IF(AND($F41="N",M41="Y"),-VLOOKUP($D41,'Rent Adjustment Worksheet'!$B:$C,2,FALSE),0))</f>
        <v>0</v>
      </c>
      <c r="O41" s="66">
        <f>IF($D41="",0,IF(AND($F41="Y",M41="N"),VLOOKUP($D41,'Rent Adjustment Worksheet'!$B:$C,2,FALSE),0))</f>
        <v>0</v>
      </c>
    </row>
    <row r="42" spans="2:15" x14ac:dyDescent="0.25">
      <c r="B42" s="136">
        <v>30</v>
      </c>
      <c r="C42" s="137"/>
      <c r="D42" s="144" t="str">
        <f>IF(OR('Rent Adjustment Worksheet'!$B32="PHA write-in (if Applicable)",'Rent Adjustment Worksheet'!$B32=""),"",'Rent Adjustment Worksheet'!$B32)</f>
        <v/>
      </c>
      <c r="E42" s="145"/>
      <c r="F42" s="99" t="s">
        <v>30</v>
      </c>
      <c r="G42" s="100" t="s">
        <v>30</v>
      </c>
      <c r="H42" s="64">
        <f>IF($D42="",0,IF(AND($F42="N",G42="Y"),-VLOOKUP($D42,'Rent Adjustment Worksheet'!$B:$C,2,FALSE),0))</f>
        <v>0</v>
      </c>
      <c r="I42" s="64">
        <f>IF($D42="",0,IF(AND($F42="Y",G42="N"),VLOOKUP($D42,'Rent Adjustment Worksheet'!$B:$C,2,FALSE),0))</f>
        <v>0</v>
      </c>
      <c r="J42" s="100" t="s">
        <v>30</v>
      </c>
      <c r="K42" s="64">
        <f>IF($D42="",0,IF(AND($F42="N",J42="Y"),-VLOOKUP($D42,'Rent Adjustment Worksheet'!$B:$C,2,FALSE),0))</f>
        <v>0</v>
      </c>
      <c r="L42" s="64">
        <f>IF($D42="",0,IF(AND($F42="Y",J42="N"),VLOOKUP($D42,'Rent Adjustment Worksheet'!$B:$C,2,FALSE),0))</f>
        <v>0</v>
      </c>
      <c r="M42" s="100" t="s">
        <v>30</v>
      </c>
      <c r="N42" s="64">
        <f>IF($D42="",0,IF(AND($F42="N",M42="Y"),-VLOOKUP($D42,'Rent Adjustment Worksheet'!$B:$C,2,FALSE),0))</f>
        <v>0</v>
      </c>
      <c r="O42" s="66">
        <f>IF($D42="",0,IF(AND($F42="Y",M42="N"),VLOOKUP($D42,'Rent Adjustment Worksheet'!$B:$C,2,FALSE),0))</f>
        <v>0</v>
      </c>
    </row>
    <row r="43" spans="2:15" x14ac:dyDescent="0.25">
      <c r="B43" s="136">
        <v>31</v>
      </c>
      <c r="C43" s="137"/>
      <c r="D43" s="144" t="str">
        <f>IF(OR('Rent Adjustment Worksheet'!$B33="PHA write-in (if Applicable)",'Rent Adjustment Worksheet'!$B33=""),"",'Rent Adjustment Worksheet'!$B33)</f>
        <v/>
      </c>
      <c r="E43" s="145"/>
      <c r="F43" s="99" t="s">
        <v>30</v>
      </c>
      <c r="G43" s="100" t="s">
        <v>30</v>
      </c>
      <c r="H43" s="64">
        <f>IF($D43="",0,IF(AND($F43="N",G43="Y"),-VLOOKUP($D43,'Rent Adjustment Worksheet'!$B:$C,2,FALSE),0))</f>
        <v>0</v>
      </c>
      <c r="I43" s="64">
        <f>IF($D43="",0,IF(AND($F43="Y",G43="N"),VLOOKUP($D43,'Rent Adjustment Worksheet'!$B:$C,2,FALSE),0))</f>
        <v>0</v>
      </c>
      <c r="J43" s="100" t="s">
        <v>30</v>
      </c>
      <c r="K43" s="64">
        <f>IF($D43="",0,IF(AND($F43="N",J43="Y"),-VLOOKUP($D43,'Rent Adjustment Worksheet'!$B:$C,2,FALSE),0))</f>
        <v>0</v>
      </c>
      <c r="L43" s="64">
        <f>IF($D43="",0,IF(AND($F43="Y",J43="N"),VLOOKUP($D43,'Rent Adjustment Worksheet'!$B:$C,2,FALSE),0))</f>
        <v>0</v>
      </c>
      <c r="M43" s="100" t="s">
        <v>30</v>
      </c>
      <c r="N43" s="64">
        <f>IF($D43="",0,IF(AND($F43="N",M43="Y"),-VLOOKUP($D43,'Rent Adjustment Worksheet'!$B:$C,2,FALSE),0))</f>
        <v>0</v>
      </c>
      <c r="O43" s="66">
        <f>IF($D43="",0,IF(AND($F43="Y",M43="N"),VLOOKUP($D43,'Rent Adjustment Worksheet'!$B:$C,2,FALSE),0))</f>
        <v>0</v>
      </c>
    </row>
    <row r="44" spans="2:15" x14ac:dyDescent="0.25">
      <c r="B44" s="141" t="s">
        <v>191</v>
      </c>
      <c r="C44" s="142"/>
      <c r="D44" s="142"/>
      <c r="E44" s="142"/>
      <c r="F44" s="142"/>
      <c r="G44" s="142"/>
      <c r="H44" s="142"/>
      <c r="I44" s="142"/>
      <c r="J44" s="142"/>
      <c r="K44" s="142"/>
      <c r="L44" s="142"/>
      <c r="M44" s="142"/>
      <c r="N44" s="142"/>
      <c r="O44" s="143"/>
    </row>
    <row r="45" spans="2:15" x14ac:dyDescent="0.25">
      <c r="B45" s="136">
        <v>32</v>
      </c>
      <c r="C45" s="137"/>
      <c r="D45" s="138" t="s">
        <v>192</v>
      </c>
      <c r="E45" s="137"/>
      <c r="F45" s="62"/>
      <c r="G45" s="115" t="str">
        <f>IF(ISNUMBER(G9)=FALSE,"",G9)</f>
        <v/>
      </c>
      <c r="H45" s="64"/>
      <c r="I45" s="65"/>
      <c r="J45" s="115" t="str">
        <f>IF(ISNUMBER(J9)=FALSE,"",J9)</f>
        <v/>
      </c>
      <c r="K45" s="64"/>
      <c r="L45" s="65"/>
      <c r="M45" s="115" t="str">
        <f>IF(ISNUMBER(M9)=FALSE,"",M9)</f>
        <v/>
      </c>
      <c r="N45" s="64"/>
      <c r="O45" s="66"/>
    </row>
    <row r="46" spans="2:15" x14ac:dyDescent="0.25">
      <c r="B46" s="136">
        <v>33</v>
      </c>
      <c r="C46" s="137"/>
      <c r="D46" s="138" t="s">
        <v>193</v>
      </c>
      <c r="E46" s="137"/>
      <c r="F46" s="62"/>
      <c r="G46" s="67" t="str">
        <f>IF(G45="","",SUM(H46:I46))</f>
        <v/>
      </c>
      <c r="H46" s="68" t="str">
        <f>IF(G45="","",SUM(H13:H43))</f>
        <v/>
      </c>
      <c r="I46" s="69" t="str">
        <f>IF(G45="","",SUM(I13:I43))</f>
        <v/>
      </c>
      <c r="J46" s="67" t="str">
        <f>IF(J45="","",SUM(K46:L46))</f>
        <v/>
      </c>
      <c r="K46" s="68" t="str">
        <f>IF(J45="","",SUM(K13:K43))</f>
        <v/>
      </c>
      <c r="L46" s="69" t="str">
        <f>IF(J45="","",SUM(L13:L43))</f>
        <v/>
      </c>
      <c r="M46" s="67" t="str">
        <f>IF(M45="","",SUM(N46:O46))</f>
        <v/>
      </c>
      <c r="N46" s="68" t="str">
        <f>IF(M45="","",SUM(N13:N43))</f>
        <v/>
      </c>
      <c r="O46" s="69" t="str">
        <f>IF(M45="","",SUM(O13:O43))</f>
        <v/>
      </c>
    </row>
    <row r="47" spans="2:15" x14ac:dyDescent="0.25">
      <c r="B47" s="136">
        <v>34</v>
      </c>
      <c r="C47" s="137"/>
      <c r="D47" s="138" t="s">
        <v>194</v>
      </c>
      <c r="E47" s="137"/>
      <c r="F47" s="62"/>
      <c r="G47" s="67" t="str">
        <f>IF(G45="","",SUM(G45,G46))</f>
        <v/>
      </c>
      <c r="H47" s="71"/>
      <c r="I47" s="72"/>
      <c r="J47" s="67" t="str">
        <f>IF(J45="","",SUM(J45,J46))</f>
        <v/>
      </c>
      <c r="K47" s="71"/>
      <c r="L47" s="72"/>
      <c r="M47" s="67" t="str">
        <f>IF(M45="","",SUM(M45,M46))</f>
        <v/>
      </c>
      <c r="N47" s="71"/>
      <c r="O47" s="73"/>
    </row>
    <row r="48" spans="2:15" x14ac:dyDescent="0.25">
      <c r="B48" s="136">
        <v>35</v>
      </c>
      <c r="C48" s="137"/>
      <c r="D48" s="138" t="s">
        <v>190</v>
      </c>
      <c r="E48" s="137"/>
      <c r="F48" s="117" t="str">
        <f>IFERROR(AVERAGE(G47:M47),"")</f>
        <v/>
      </c>
      <c r="G48" s="116"/>
      <c r="H48" s="75"/>
      <c r="I48" s="76"/>
      <c r="J48" s="74"/>
      <c r="K48" s="75"/>
      <c r="L48" s="76"/>
      <c r="M48" s="74"/>
      <c r="N48" s="75"/>
      <c r="O48" s="77"/>
    </row>
    <row r="49" spans="2:15" x14ac:dyDescent="0.25">
      <c r="B49" s="136">
        <v>36</v>
      </c>
      <c r="C49" s="137"/>
      <c r="D49" s="138" t="s">
        <v>207</v>
      </c>
      <c r="E49" s="137"/>
      <c r="F49" s="124"/>
      <c r="G49" s="106"/>
      <c r="H49" s="107"/>
      <c r="I49" s="107"/>
      <c r="J49" s="74"/>
      <c r="K49" s="75"/>
      <c r="L49" s="76"/>
      <c r="M49" s="74"/>
      <c r="N49" s="75"/>
      <c r="O49" s="77"/>
    </row>
    <row r="50" spans="2:15" ht="15.75" thickBot="1" x14ac:dyDescent="0.3">
      <c r="B50" s="136">
        <v>37</v>
      </c>
      <c r="C50" s="137"/>
      <c r="D50" s="202" t="s">
        <v>209</v>
      </c>
      <c r="E50" s="203"/>
      <c r="F50" s="125"/>
      <c r="G50" s="106"/>
      <c r="H50" s="107"/>
      <c r="I50" s="74"/>
      <c r="J50" s="74"/>
      <c r="K50" s="75"/>
      <c r="L50" s="76"/>
      <c r="M50" s="74"/>
      <c r="N50" s="75"/>
      <c r="O50" s="77"/>
    </row>
    <row r="51" spans="2:15" s="21" customFormat="1" ht="42" customHeight="1" x14ac:dyDescent="0.25">
      <c r="B51" s="133" t="s">
        <v>175</v>
      </c>
      <c r="C51" s="134"/>
      <c r="D51" s="134"/>
      <c r="E51" s="134"/>
      <c r="F51" s="134"/>
      <c r="G51" s="134"/>
      <c r="H51" s="134"/>
      <c r="I51" s="134"/>
      <c r="J51" s="134"/>
      <c r="K51" s="134"/>
      <c r="L51" s="134"/>
      <c r="M51" s="134"/>
      <c r="N51" s="134"/>
      <c r="O51" s="135"/>
    </row>
    <row r="52" spans="2:15" x14ac:dyDescent="0.25">
      <c r="O52" t="s">
        <v>219</v>
      </c>
    </row>
  </sheetData>
  <sheetProtection sheet="1" selectLockedCells="1"/>
  <protectedRanges>
    <protectedRange sqref="E6" name="Section 1_1"/>
    <protectedRange sqref="D8:F9" name="Section 2_1"/>
    <protectedRange sqref="F13:F14 F32:F38 F40:F44 F16:F30" name="PHA Property_1"/>
    <protectedRange sqref="G13:G14 G32:G38 G40:G44 G46 G16:G30" name="Comparable 1_1"/>
    <protectedRange sqref="G8:O9" name="Section 2"/>
    <protectedRange sqref="F15" name="PHA Property"/>
    <protectedRange sqref="G15" name="Comparable 1"/>
  </protectedRanges>
  <customSheetViews>
    <customSheetView guid="{A4B793CE-738E-4476-8B1F-D42BECFCF658}" topLeftCell="A31">
      <selection activeCell="A45" sqref="A45:B52"/>
      <pageMargins left="0.7" right="0.7" top="0.75" bottom="0.75" header="0.3" footer="0.3"/>
    </customSheetView>
  </customSheetViews>
  <mergeCells count="108">
    <mergeCell ref="D6:F6"/>
    <mergeCell ref="G6:I6"/>
    <mergeCell ref="J6:L6"/>
    <mergeCell ref="M6:O6"/>
    <mergeCell ref="E7:F7"/>
    <mergeCell ref="G7:I7"/>
    <mergeCell ref="B6:C11"/>
    <mergeCell ref="B1:L1"/>
    <mergeCell ref="M1:O1"/>
    <mergeCell ref="B2:L2"/>
    <mergeCell ref="M2:O2"/>
    <mergeCell ref="B3:O3"/>
    <mergeCell ref="B4:O4"/>
    <mergeCell ref="B5:C5"/>
    <mergeCell ref="E5:F5"/>
    <mergeCell ref="G5:O5"/>
    <mergeCell ref="B13:C13"/>
    <mergeCell ref="D13:E13"/>
    <mergeCell ref="B14:C14"/>
    <mergeCell ref="D14:E14"/>
    <mergeCell ref="B15:C15"/>
    <mergeCell ref="D15:E15"/>
    <mergeCell ref="J7:L7"/>
    <mergeCell ref="M7:O7"/>
    <mergeCell ref="G8:I8"/>
    <mergeCell ref="J8:L8"/>
    <mergeCell ref="M8:O8"/>
    <mergeCell ref="D9:F9"/>
    <mergeCell ref="G9:I9"/>
    <mergeCell ref="J9:L9"/>
    <mergeCell ref="M9:O9"/>
    <mergeCell ref="D10:E11"/>
    <mergeCell ref="F10:F11"/>
    <mergeCell ref="G10:G11"/>
    <mergeCell ref="H10:I10"/>
    <mergeCell ref="J10:J11"/>
    <mergeCell ref="K10:L10"/>
    <mergeCell ref="M10:M11"/>
    <mergeCell ref="N10:O10"/>
    <mergeCell ref="B19:C19"/>
    <mergeCell ref="D19:E19"/>
    <mergeCell ref="B20:C20"/>
    <mergeCell ref="D20:E20"/>
    <mergeCell ref="B21:C21"/>
    <mergeCell ref="D21:E21"/>
    <mergeCell ref="B16:C16"/>
    <mergeCell ref="D16:E16"/>
    <mergeCell ref="B17:C17"/>
    <mergeCell ref="D17:E17"/>
    <mergeCell ref="B18:C18"/>
    <mergeCell ref="D18:E18"/>
    <mergeCell ref="B25:C25"/>
    <mergeCell ref="D25:E25"/>
    <mergeCell ref="B26:C26"/>
    <mergeCell ref="D26:E26"/>
    <mergeCell ref="B27:C27"/>
    <mergeCell ref="D27:E27"/>
    <mergeCell ref="B22:C22"/>
    <mergeCell ref="D22:E22"/>
    <mergeCell ref="B23:C23"/>
    <mergeCell ref="D23:E23"/>
    <mergeCell ref="B24:C24"/>
    <mergeCell ref="D24:E24"/>
    <mergeCell ref="B32:C32"/>
    <mergeCell ref="D32:E32"/>
    <mergeCell ref="B33:C33"/>
    <mergeCell ref="D33:E33"/>
    <mergeCell ref="B34:C34"/>
    <mergeCell ref="D34:E34"/>
    <mergeCell ref="B28:C28"/>
    <mergeCell ref="D28:E28"/>
    <mergeCell ref="B31:C31"/>
    <mergeCell ref="D31:E31"/>
    <mergeCell ref="B39:C39"/>
    <mergeCell ref="D39:E39"/>
    <mergeCell ref="B40:C40"/>
    <mergeCell ref="D40:E40"/>
    <mergeCell ref="B41:C41"/>
    <mergeCell ref="D41:E41"/>
    <mergeCell ref="B44:O44"/>
    <mergeCell ref="B35:C35"/>
    <mergeCell ref="D35:E35"/>
    <mergeCell ref="B36:C36"/>
    <mergeCell ref="D36:E36"/>
    <mergeCell ref="B51:O51"/>
    <mergeCell ref="B12:O12"/>
    <mergeCell ref="B29:C29"/>
    <mergeCell ref="D29:E29"/>
    <mergeCell ref="B30:O30"/>
    <mergeCell ref="B37:C37"/>
    <mergeCell ref="D37:E37"/>
    <mergeCell ref="B38:O38"/>
    <mergeCell ref="B43:C43"/>
    <mergeCell ref="D43:E43"/>
    <mergeCell ref="B49:C49"/>
    <mergeCell ref="D49:E49"/>
    <mergeCell ref="B46:C46"/>
    <mergeCell ref="D46:E46"/>
    <mergeCell ref="B47:C47"/>
    <mergeCell ref="D47:E47"/>
    <mergeCell ref="B48:C48"/>
    <mergeCell ref="D48:E48"/>
    <mergeCell ref="B50:C50"/>
    <mergeCell ref="D50:E50"/>
    <mergeCell ref="B42:C42"/>
    <mergeCell ref="D42:E42"/>
    <mergeCell ref="B45:C45"/>
    <mergeCell ref="D45:E45"/>
  </mergeCells>
  <dataValidations count="2">
    <dataValidation errorStyle="information" allowBlank="1" showInputMessage="1" showErrorMessage="1" errorTitle="Non Valid Adjustment" error="Please Select a Valid PHA Write-in adjustment." sqref="K39:L43 H39:I43 N39:O43" xr:uid="{B7A1DCF1-4CF8-48D6-A58B-52F5B512578E}"/>
    <dataValidation allowBlank="1" showErrorMessage="1" promptTitle="Select PHA Write-In" sqref="D39:E43" xr:uid="{9D0A282D-CA2F-4DA6-B038-D7ABB8F745A5}"/>
  </dataValidations>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90137A7-AC87-46EC-B01D-1CB69FC2D74D}">
          <x14:formula1>
            <xm:f>DropDown!$A$2:$A$10</xm:f>
          </x14:formula1>
          <xm:sqref>F15:G15 J15 M15</xm:sqref>
        </x14:dataValidation>
        <x14:dataValidation type="list" allowBlank="1" showInputMessage="1" showErrorMessage="1" xr:uid="{0386E688-15C3-4B2A-B13E-F19C816CE522}">
          <x14:formula1>
            <xm:f>DropDown!$B$2:$B$3</xm:f>
          </x14:formula1>
          <xm:sqref>F31:G37 F39:G43 J16:J19 F16:G19 M16:M19 J31:J37 M31:M37 J39:J43 M39:M43 M21:M29 J21:J29 F21:G29</xm:sqref>
        </x14:dataValidation>
        <x14:dataValidation type="list" allowBlank="1" showInputMessage="1" showErrorMessage="1" xr:uid="{EBF50E82-7732-4FB7-BEA1-7C726AA0E165}">
          <x14:formula1>
            <xm:f>DropDown!$E$1:$E$3</xm:f>
          </x14:formula1>
          <xm:sqref>D50:E50</xm:sqref>
        </x14:dataValidation>
        <x14:dataValidation type="list" allowBlank="1" showInputMessage="1" showErrorMessage="1" xr:uid="{C81EDD45-C65D-418A-9DAB-896843DCAD0D}">
          <x14:formula1>
            <xm:f>DropDown!$C$2:$C$4</xm:f>
          </x14:formula1>
          <xm:sqref>F20:G20 J20 M20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2"/>
  <sheetViews>
    <sheetView workbookViewId="0">
      <selection activeCell="N4" sqref="N4"/>
    </sheetView>
  </sheetViews>
  <sheetFormatPr defaultRowHeight="15" x14ac:dyDescent="0.25"/>
  <cols>
    <col min="1" max="1" width="17.42578125" bestFit="1" customWidth="1"/>
    <col min="2" max="2" width="8.42578125" bestFit="1" customWidth="1"/>
    <col min="3" max="3" width="16.140625" customWidth="1"/>
    <col min="4" max="4" width="5.5703125" bestFit="1" customWidth="1"/>
    <col min="8" max="8" width="16.42578125" bestFit="1" customWidth="1"/>
    <col min="9" max="10" width="13.85546875" customWidth="1"/>
    <col min="11" max="11" width="11.42578125" customWidth="1"/>
    <col min="13" max="14" width="17.28515625" customWidth="1"/>
  </cols>
  <sheetData>
    <row r="1" spans="1:15" ht="15.75" thickBot="1" x14ac:dyDescent="0.3"/>
    <row r="2" spans="1:15" ht="30.75" thickBot="1" x14ac:dyDescent="0.3">
      <c r="A2" s="3" t="s">
        <v>159</v>
      </c>
      <c r="B2" s="3"/>
      <c r="C2" s="3"/>
      <c r="D2" s="3"/>
      <c r="E2" s="3"/>
      <c r="F2" s="3"/>
      <c r="H2" s="27" t="s">
        <v>139</v>
      </c>
      <c r="I2" s="28" t="s">
        <v>146</v>
      </c>
      <c r="J2" s="28" t="s">
        <v>145</v>
      </c>
      <c r="K2" s="29" t="s">
        <v>147</v>
      </c>
      <c r="M2" s="47" t="s">
        <v>6</v>
      </c>
      <c r="N2" s="48" t="s">
        <v>7</v>
      </c>
      <c r="O2" s="49" t="s">
        <v>31</v>
      </c>
    </row>
    <row r="3" spans="1:15" ht="15.75" thickBot="1" x14ac:dyDescent="0.3">
      <c r="A3" s="39" t="s">
        <v>140</v>
      </c>
      <c r="B3" s="120" t="str">
        <f>'1 BR'!$F$20</f>
        <v>None</v>
      </c>
      <c r="C3" s="40"/>
      <c r="D3" s="43"/>
      <c r="E3" s="41" t="s">
        <v>17</v>
      </c>
      <c r="F3" s="42" t="s">
        <v>18</v>
      </c>
      <c r="H3" s="23" t="s">
        <v>31</v>
      </c>
      <c r="I3" s="33"/>
      <c r="J3" s="33"/>
      <c r="K3" s="34"/>
      <c r="M3" s="50">
        <f>VLOOKUP($M$2,'Rent Adjustment Worksheet'!$B:$C, 2,FALSE)</f>
        <v>0</v>
      </c>
      <c r="N3" s="51">
        <f>VLOOKUP($N$2,'Rent Adjustment Worksheet'!$B:$C, 2,FALSE)</f>
        <v>0</v>
      </c>
      <c r="O3" s="52">
        <v>0</v>
      </c>
    </row>
    <row r="4" spans="1:15" x14ac:dyDescent="0.25">
      <c r="A4" s="25" t="s">
        <v>141</v>
      </c>
      <c r="B4" t="str">
        <f>'1 BR'!$G$20</f>
        <v>None</v>
      </c>
      <c r="C4" t="str">
        <f>CONCATENATE($B$3," ",B4)</f>
        <v>None None</v>
      </c>
      <c r="D4" s="44">
        <f>VLOOKUP(C4,$H$3:$K$16,4,FALSE)</f>
        <v>0</v>
      </c>
      <c r="E4">
        <f>IF($D4&lt;0,$D4,0)</f>
        <v>0</v>
      </c>
      <c r="F4" s="35">
        <f>IF($D4&gt;0,$D4,0)</f>
        <v>0</v>
      </c>
      <c r="G4" s="1"/>
      <c r="H4" s="25" t="s">
        <v>148</v>
      </c>
      <c r="I4" s="46" t="s">
        <v>31</v>
      </c>
      <c r="J4" s="46" t="s">
        <v>31</v>
      </c>
      <c r="K4" s="30">
        <v>0</v>
      </c>
    </row>
    <row r="5" spans="1:15" x14ac:dyDescent="0.25">
      <c r="A5" s="25" t="s">
        <v>142</v>
      </c>
      <c r="B5" t="str">
        <f>'1 BR'!$J$20</f>
        <v>None</v>
      </c>
      <c r="C5" t="str">
        <f>CONCATENATE($B$3," ",B5)</f>
        <v>None None</v>
      </c>
      <c r="D5" s="44">
        <f>VLOOKUP(C5,$H:$K,4,FALSE)</f>
        <v>0</v>
      </c>
      <c r="E5">
        <f>IF($D5&lt;0,$D5,0)</f>
        <v>0</v>
      </c>
      <c r="F5" s="35">
        <f>IF($D5&gt;0,$D5,0)</f>
        <v>0</v>
      </c>
      <c r="H5" s="25" t="s">
        <v>149</v>
      </c>
      <c r="I5" s="46" t="s">
        <v>137</v>
      </c>
      <c r="J5" s="46" t="s">
        <v>137</v>
      </c>
      <c r="K5" s="30">
        <v>0</v>
      </c>
    </row>
    <row r="6" spans="1:15" ht="15.75" thickBot="1" x14ac:dyDescent="0.3">
      <c r="A6" s="26" t="s">
        <v>143</v>
      </c>
      <c r="B6" s="36" t="str">
        <f>'1 BR'!$M$20</f>
        <v>None</v>
      </c>
      <c r="C6" s="36" t="str">
        <f>CONCATENATE($B$3," ",B6)</f>
        <v>None None</v>
      </c>
      <c r="D6" s="45">
        <f>VLOOKUP(C6,$H:$K,4,FALSE)</f>
        <v>0</v>
      </c>
      <c r="E6" s="36">
        <f>IF($D6&lt;0,$D6,0)</f>
        <v>0</v>
      </c>
      <c r="F6" s="37">
        <f>IF($D6&gt;0,$D6,0)</f>
        <v>0</v>
      </c>
      <c r="H6" s="25" t="s">
        <v>150</v>
      </c>
      <c r="I6" s="46" t="s">
        <v>138</v>
      </c>
      <c r="J6" s="46" t="s">
        <v>138</v>
      </c>
      <c r="K6" s="30">
        <v>0</v>
      </c>
    </row>
    <row r="7" spans="1:15" x14ac:dyDescent="0.25">
      <c r="H7" s="25"/>
      <c r="I7" s="46"/>
      <c r="J7" s="46"/>
      <c r="K7" s="30"/>
    </row>
    <row r="8" spans="1:15" ht="15.75" thickBot="1" x14ac:dyDescent="0.3">
      <c r="A8" s="3" t="s">
        <v>144</v>
      </c>
      <c r="B8" s="3"/>
      <c r="C8" s="3"/>
      <c r="D8" s="3"/>
      <c r="E8" s="3"/>
      <c r="F8" s="3"/>
      <c r="H8" s="24" t="s">
        <v>151</v>
      </c>
      <c r="I8" s="46"/>
      <c r="J8" s="46"/>
      <c r="K8" s="30"/>
    </row>
    <row r="9" spans="1:15" ht="15.75" thickBot="1" x14ac:dyDescent="0.3">
      <c r="A9" s="39" t="s">
        <v>140</v>
      </c>
      <c r="B9" s="120" t="str">
        <f>'2 BR'!$F$20</f>
        <v>None</v>
      </c>
      <c r="C9" s="40"/>
      <c r="D9" s="43"/>
      <c r="E9" s="41" t="s">
        <v>17</v>
      </c>
      <c r="F9" s="42" t="s">
        <v>18</v>
      </c>
      <c r="H9" s="25" t="s">
        <v>152</v>
      </c>
      <c r="I9" s="46" t="s">
        <v>137</v>
      </c>
      <c r="J9" s="46" t="s">
        <v>31</v>
      </c>
      <c r="K9" s="30">
        <f>$M$3-$O$3</f>
        <v>0</v>
      </c>
    </row>
    <row r="10" spans="1:15" x14ac:dyDescent="0.25">
      <c r="A10" s="25" t="s">
        <v>141</v>
      </c>
      <c r="B10" t="str">
        <f>'2 BR'!$G$20</f>
        <v>None</v>
      </c>
      <c r="C10" t="str">
        <f>CONCATENATE($B$9," ",B10)</f>
        <v>None None</v>
      </c>
      <c r="D10" s="44">
        <f>VLOOKUP(C10,$H:$K,4,FALSE)</f>
        <v>0</v>
      </c>
      <c r="E10">
        <f>IF($D10&lt;0,$D10,0)</f>
        <v>0</v>
      </c>
      <c r="F10" s="35">
        <f>IF($D10&gt;0,$D10,0)</f>
        <v>0</v>
      </c>
      <c r="H10" s="25" t="s">
        <v>153</v>
      </c>
      <c r="I10" s="1" t="s">
        <v>137</v>
      </c>
      <c r="J10" s="1" t="s">
        <v>138</v>
      </c>
      <c r="K10" s="30">
        <f>$M$3-$N$3</f>
        <v>0</v>
      </c>
    </row>
    <row r="11" spans="1:15" x14ac:dyDescent="0.25">
      <c r="A11" s="25" t="s">
        <v>142</v>
      </c>
      <c r="B11" t="str">
        <f>'2 BR'!$J$20</f>
        <v>None</v>
      </c>
      <c r="C11" t="str">
        <f>CONCATENATE($B$9," ",B11)</f>
        <v>None None</v>
      </c>
      <c r="D11" s="44">
        <f>VLOOKUP(C11,$H:$K,4,FALSE)</f>
        <v>0</v>
      </c>
      <c r="E11">
        <f>IF($D11&lt;0,$D11,0)</f>
        <v>0</v>
      </c>
      <c r="F11" s="35">
        <f>IF($D11&gt;0,$D11,0)</f>
        <v>0</v>
      </c>
      <c r="H11" s="25" t="s">
        <v>154</v>
      </c>
      <c r="I11" s="1" t="s">
        <v>138</v>
      </c>
      <c r="J11" s="1" t="s">
        <v>31</v>
      </c>
      <c r="K11" s="30">
        <f>$N$3-$O$3</f>
        <v>0</v>
      </c>
    </row>
    <row r="12" spans="1:15" ht="15.75" thickBot="1" x14ac:dyDescent="0.3">
      <c r="A12" s="26" t="s">
        <v>143</v>
      </c>
      <c r="B12" s="36" t="str">
        <f>'2 BR'!$M$20</f>
        <v>None</v>
      </c>
      <c r="C12" s="36" t="str">
        <f>CONCATENATE($B$9," ",B12)</f>
        <v>None None</v>
      </c>
      <c r="D12" s="45">
        <f>VLOOKUP(C12,$H:$K,4,FALSE)</f>
        <v>0</v>
      </c>
      <c r="E12" s="36">
        <f>IF($D12&lt;0,$D12,0)</f>
        <v>0</v>
      </c>
      <c r="F12" s="37">
        <f>IF($D12&gt;0,$D12,0)</f>
        <v>0</v>
      </c>
      <c r="H12" s="25"/>
      <c r="I12" s="1"/>
      <c r="J12" s="1"/>
      <c r="K12" s="30"/>
    </row>
    <row r="13" spans="1:15" x14ac:dyDescent="0.25">
      <c r="H13" s="24" t="s">
        <v>155</v>
      </c>
      <c r="I13" s="1"/>
      <c r="J13" s="1"/>
      <c r="K13" s="30"/>
    </row>
    <row r="14" spans="1:15" ht="15.75" thickBot="1" x14ac:dyDescent="0.3">
      <c r="A14" s="3" t="s">
        <v>160</v>
      </c>
      <c r="B14" s="3"/>
      <c r="C14" s="3"/>
      <c r="D14" s="3"/>
      <c r="E14" s="3"/>
      <c r="F14" s="3"/>
      <c r="H14" s="25" t="s">
        <v>156</v>
      </c>
      <c r="I14" s="1" t="s">
        <v>31</v>
      </c>
      <c r="J14" s="1" t="s">
        <v>137</v>
      </c>
      <c r="K14" s="30">
        <f>$O$3-$M$3</f>
        <v>0</v>
      </c>
    </row>
    <row r="15" spans="1:15" ht="15.75" thickBot="1" x14ac:dyDescent="0.3">
      <c r="A15" s="39" t="s">
        <v>140</v>
      </c>
      <c r="B15" s="120" t="str">
        <f>'3 BR'!F20</f>
        <v>None</v>
      </c>
      <c r="C15" s="40"/>
      <c r="D15" s="43"/>
      <c r="E15" s="41" t="s">
        <v>17</v>
      </c>
      <c r="F15" s="42" t="s">
        <v>18</v>
      </c>
      <c r="H15" s="25" t="s">
        <v>157</v>
      </c>
      <c r="I15" s="1" t="s">
        <v>31</v>
      </c>
      <c r="J15" s="1" t="s">
        <v>138</v>
      </c>
      <c r="K15" s="30">
        <f>$O$3-$N$3</f>
        <v>0</v>
      </c>
    </row>
    <row r="16" spans="1:15" ht="15.75" thickBot="1" x14ac:dyDescent="0.3">
      <c r="A16" s="25" t="s">
        <v>141</v>
      </c>
      <c r="B16" t="str">
        <f>'3 BR'!$G$20</f>
        <v>None</v>
      </c>
      <c r="C16" t="str">
        <f>CONCATENATE($B$15," ",B16)</f>
        <v>None None</v>
      </c>
      <c r="D16" s="44">
        <f>VLOOKUP(C16,$H$3:$K$16,4,FALSE)</f>
        <v>0</v>
      </c>
      <c r="E16">
        <f>IF($D16&lt;0,$D16,0)</f>
        <v>0</v>
      </c>
      <c r="F16" s="35">
        <f>IF($D16&gt;0,$D16,0)</f>
        <v>0</v>
      </c>
      <c r="H16" s="26" t="s">
        <v>158</v>
      </c>
      <c r="I16" s="32" t="s">
        <v>138</v>
      </c>
      <c r="J16" s="32" t="s">
        <v>137</v>
      </c>
      <c r="K16" s="31">
        <f>N3-M3</f>
        <v>0</v>
      </c>
    </row>
    <row r="17" spans="1:6" x14ac:dyDescent="0.25">
      <c r="A17" s="25" t="s">
        <v>142</v>
      </c>
      <c r="B17" t="str">
        <f>'3 BR'!$J$20</f>
        <v>None</v>
      </c>
      <c r="C17" t="str">
        <f>CONCATENATE($B$15," ",B17)</f>
        <v>None None</v>
      </c>
      <c r="D17" s="44">
        <f>VLOOKUP(C17,$H:$K,4,FALSE)</f>
        <v>0</v>
      </c>
      <c r="E17">
        <f>IF($D17&lt;0,$D17,0)</f>
        <v>0</v>
      </c>
      <c r="F17" s="35">
        <f>IF($D17&gt;0,$D17,0)</f>
        <v>0</v>
      </c>
    </row>
    <row r="18" spans="1:6" ht="15.75" thickBot="1" x14ac:dyDescent="0.3">
      <c r="A18" s="26" t="s">
        <v>143</v>
      </c>
      <c r="B18" s="36" t="str">
        <f>'3 BR'!$M$20</f>
        <v>None</v>
      </c>
      <c r="C18" s="36" t="str">
        <f>CONCATENATE($B$15," ",B18)</f>
        <v>None None</v>
      </c>
      <c r="D18" s="45">
        <f>VLOOKUP(C18,$H:$K,4,FALSE)</f>
        <v>0</v>
      </c>
      <c r="E18" s="36">
        <f>IF($D18&lt;0,$D18,0)</f>
        <v>0</v>
      </c>
      <c r="F18" s="37">
        <f>IF($D18&gt;0,$D18,0)</f>
        <v>0</v>
      </c>
    </row>
    <row r="20" spans="1:6" ht="15.75" thickBot="1" x14ac:dyDescent="0.3">
      <c r="A20" s="3" t="s">
        <v>165</v>
      </c>
      <c r="B20" s="3"/>
      <c r="C20" s="3"/>
      <c r="D20" s="3"/>
      <c r="E20" s="3"/>
      <c r="F20" s="3"/>
    </row>
    <row r="21" spans="1:6" ht="15.75" thickBot="1" x14ac:dyDescent="0.3">
      <c r="A21" s="39" t="s">
        <v>140</v>
      </c>
      <c r="B21" s="38" t="str">
        <f>'4 BR'!$F$20</f>
        <v>None</v>
      </c>
      <c r="C21" s="40"/>
      <c r="D21" s="43"/>
      <c r="E21" s="41" t="s">
        <v>17</v>
      </c>
      <c r="F21" s="42" t="s">
        <v>18</v>
      </c>
    </row>
    <row r="22" spans="1:6" x14ac:dyDescent="0.25">
      <c r="A22" s="25" t="s">
        <v>141</v>
      </c>
      <c r="B22" t="str">
        <f>'4 BR'!$G$20</f>
        <v>None</v>
      </c>
      <c r="C22" t="str">
        <f>CONCATENATE(B21," ",B22)</f>
        <v>None None</v>
      </c>
      <c r="D22" s="44">
        <f>VLOOKUP(C22,$H$3:$K$16,4,FALSE)</f>
        <v>0</v>
      </c>
      <c r="E22">
        <f>IF($D22&lt;0,$D22,0)</f>
        <v>0</v>
      </c>
      <c r="F22" s="35">
        <f>IF($D22&gt;0,$D22,0)</f>
        <v>0</v>
      </c>
    </row>
    <row r="23" spans="1:6" x14ac:dyDescent="0.25">
      <c r="A23" s="25" t="s">
        <v>142</v>
      </c>
      <c r="B23" t="str">
        <f>'4 BR'!$J$20</f>
        <v>None</v>
      </c>
      <c r="C23" t="str">
        <f>CONCATENATE(B21," ",B23)</f>
        <v>None None</v>
      </c>
      <c r="D23" s="44">
        <f>VLOOKUP(C23,$H:$K,4,FALSE)</f>
        <v>0</v>
      </c>
      <c r="E23">
        <f>IF($D23&lt;0,$D23,0)</f>
        <v>0</v>
      </c>
      <c r="F23" s="35">
        <f>IF($D23&gt;0,$D23,0)</f>
        <v>0</v>
      </c>
    </row>
    <row r="24" spans="1:6" ht="15.75" thickBot="1" x14ac:dyDescent="0.3">
      <c r="A24" s="26" t="s">
        <v>143</v>
      </c>
      <c r="B24" s="36" t="str">
        <f>'4 BR'!$M$20</f>
        <v>None</v>
      </c>
      <c r="C24" s="36" t="str">
        <f>CONCATENATE(B21," ",B24)</f>
        <v>None None</v>
      </c>
      <c r="D24" s="45">
        <f>VLOOKUP(C24,$H:$K,4,FALSE)</f>
        <v>0</v>
      </c>
      <c r="E24" s="36">
        <f>IF($D24&lt;0,$D24,0)</f>
        <v>0</v>
      </c>
      <c r="F24" s="37">
        <f>IF($D24&gt;0,$D24,0)</f>
        <v>0</v>
      </c>
    </row>
    <row r="26" spans="1:6" ht="15.75" thickBot="1" x14ac:dyDescent="0.3">
      <c r="A26" s="3" t="s">
        <v>166</v>
      </c>
      <c r="B26" s="3"/>
      <c r="C26" s="3"/>
      <c r="D26" s="3"/>
      <c r="E26" s="3"/>
      <c r="F26" s="3"/>
    </row>
    <row r="27" spans="1:6" ht="15.75" thickBot="1" x14ac:dyDescent="0.3">
      <c r="A27" s="39" t="s">
        <v>140</v>
      </c>
      <c r="B27" s="38" t="str">
        <f>'5 BR'!$F$20</f>
        <v>None</v>
      </c>
      <c r="C27" s="40"/>
      <c r="D27" s="43"/>
      <c r="E27" s="41" t="s">
        <v>17</v>
      </c>
      <c r="F27" s="42" t="s">
        <v>18</v>
      </c>
    </row>
    <row r="28" spans="1:6" x14ac:dyDescent="0.25">
      <c r="A28" s="25" t="s">
        <v>141</v>
      </c>
      <c r="B28" t="str">
        <f>'5 BR'!$G$20</f>
        <v>None</v>
      </c>
      <c r="C28" t="str">
        <f>CONCATENATE(B27," ",B28)</f>
        <v>None None</v>
      </c>
      <c r="D28" s="44">
        <f>VLOOKUP(C28,$H$3:$K$16,4,FALSE)</f>
        <v>0</v>
      </c>
      <c r="E28">
        <f>IF($D28&lt;0,$D28,0)</f>
        <v>0</v>
      </c>
      <c r="F28" s="35">
        <f>IF($D28&gt;0,$D28,0)</f>
        <v>0</v>
      </c>
    </row>
    <row r="29" spans="1:6" x14ac:dyDescent="0.25">
      <c r="A29" s="25" t="s">
        <v>142</v>
      </c>
      <c r="B29" t="str">
        <f>'5 BR'!$J$20</f>
        <v>None</v>
      </c>
      <c r="C29" t="str">
        <f>CONCATENATE(B27," ",B29)</f>
        <v>None None</v>
      </c>
      <c r="D29" s="44">
        <f>VLOOKUP(C29,$H:$K,4,FALSE)</f>
        <v>0</v>
      </c>
      <c r="E29">
        <f>IF($D29&lt;0,$D29,0)</f>
        <v>0</v>
      </c>
      <c r="F29" s="35">
        <f>IF($D29&gt;0,$D29,0)</f>
        <v>0</v>
      </c>
    </row>
    <row r="30" spans="1:6" ht="15.75" thickBot="1" x14ac:dyDescent="0.3">
      <c r="A30" s="26" t="s">
        <v>143</v>
      </c>
      <c r="B30" s="36" t="str">
        <f>'5 BR'!$M$20</f>
        <v>None</v>
      </c>
      <c r="C30" s="36" t="str">
        <f>CONCATENATE(B27," ",B30)</f>
        <v>None None</v>
      </c>
      <c r="D30" s="45">
        <f>VLOOKUP(C30,$H:$K,4,FALSE)</f>
        <v>0</v>
      </c>
      <c r="E30" s="36">
        <f>IF($D30&lt;0,$D30,0)</f>
        <v>0</v>
      </c>
      <c r="F30" s="37">
        <f>IF($D30&gt;0,$D30,0)</f>
        <v>0</v>
      </c>
    </row>
    <row r="32" spans="1:6" ht="15.75" thickBot="1" x14ac:dyDescent="0.3">
      <c r="A32" s="3" t="s">
        <v>167</v>
      </c>
      <c r="B32" s="3"/>
      <c r="C32" s="3"/>
      <c r="D32" s="3"/>
      <c r="E32" s="3"/>
      <c r="F32" s="3"/>
    </row>
    <row r="33" spans="1:6" ht="15.75" thickBot="1" x14ac:dyDescent="0.3">
      <c r="A33" s="39" t="s">
        <v>140</v>
      </c>
      <c r="B33" s="120" t="str">
        <f>'6 BR'!$F$20</f>
        <v>None</v>
      </c>
      <c r="C33" s="40"/>
      <c r="D33" s="43"/>
      <c r="E33" s="41" t="s">
        <v>17</v>
      </c>
      <c r="F33" s="42" t="s">
        <v>18</v>
      </c>
    </row>
    <row r="34" spans="1:6" x14ac:dyDescent="0.25">
      <c r="A34" s="25" t="s">
        <v>141</v>
      </c>
      <c r="B34" s="121" t="str">
        <f>'6 BR'!$G$20</f>
        <v>None</v>
      </c>
      <c r="C34" t="str">
        <f>CONCATENATE(B33," ",B34)</f>
        <v>None None</v>
      </c>
      <c r="D34" s="44">
        <f>VLOOKUP(C34,$H$3:$K$16,4,FALSE)</f>
        <v>0</v>
      </c>
      <c r="E34">
        <f>IF($D34&lt;0,$D34,0)</f>
        <v>0</v>
      </c>
      <c r="F34" s="35">
        <f>IF($D34&gt;0,$D34,0)</f>
        <v>0</v>
      </c>
    </row>
    <row r="35" spans="1:6" x14ac:dyDescent="0.25">
      <c r="A35" s="25" t="s">
        <v>142</v>
      </c>
      <c r="B35" s="121" t="str">
        <f>'6 BR'!$J$20</f>
        <v>None</v>
      </c>
      <c r="C35" t="str">
        <f>CONCATENATE(B33," ",B35)</f>
        <v>None None</v>
      </c>
      <c r="D35" s="44">
        <f>VLOOKUP(C35,$H:$K,4,FALSE)</f>
        <v>0</v>
      </c>
      <c r="E35">
        <f>IF($D35&lt;0,$D35,0)</f>
        <v>0</v>
      </c>
      <c r="F35" s="35">
        <f>IF($D35&gt;0,$D35,0)</f>
        <v>0</v>
      </c>
    </row>
    <row r="36" spans="1:6" ht="15.75" thickBot="1" x14ac:dyDescent="0.3">
      <c r="A36" s="26" t="s">
        <v>143</v>
      </c>
      <c r="B36" s="122" t="str">
        <f>'6 BR'!$M$20</f>
        <v>None</v>
      </c>
      <c r="C36" s="36" t="str">
        <f>CONCATENATE(B33," ",B36)</f>
        <v>None None</v>
      </c>
      <c r="D36" s="45">
        <f>VLOOKUP(C36,$H:$K,4,FALSE)</f>
        <v>0</v>
      </c>
      <c r="E36" s="36">
        <f>IF($D36&lt;0,$D36,0)</f>
        <v>0</v>
      </c>
      <c r="F36" s="37">
        <f>IF($D36&gt;0,$D36,0)</f>
        <v>0</v>
      </c>
    </row>
    <row r="38" spans="1:6" ht="15.75" thickBot="1" x14ac:dyDescent="0.3">
      <c r="A38" s="3" t="s">
        <v>173</v>
      </c>
      <c r="B38" s="3"/>
      <c r="C38" s="3"/>
      <c r="D38" s="3"/>
      <c r="E38" s="3"/>
      <c r="F38" s="3"/>
    </row>
    <row r="39" spans="1:6" ht="15.75" thickBot="1" x14ac:dyDescent="0.3">
      <c r="A39" s="39" t="s">
        <v>140</v>
      </c>
      <c r="B39" s="120" t="str">
        <f>Studio!$F$20</f>
        <v>None</v>
      </c>
      <c r="C39" s="40"/>
      <c r="D39" s="43"/>
      <c r="E39" s="41" t="s">
        <v>17</v>
      </c>
      <c r="F39" s="42" t="s">
        <v>18</v>
      </c>
    </row>
    <row r="40" spans="1:6" x14ac:dyDescent="0.25">
      <c r="A40" s="25" t="s">
        <v>141</v>
      </c>
      <c r="B40" s="121" t="str">
        <f>Studio!$G$20</f>
        <v>None</v>
      </c>
      <c r="C40" t="str">
        <f>CONCATENATE(B39," ",B40)</f>
        <v>None None</v>
      </c>
      <c r="D40" s="44">
        <f>VLOOKUP(C40,$H$3:$K$16,4,FALSE)</f>
        <v>0</v>
      </c>
      <c r="E40">
        <f>IF($D40&lt;0,$D40,0)</f>
        <v>0</v>
      </c>
      <c r="F40" s="35">
        <f>IF($D40&gt;0,$D40,0)</f>
        <v>0</v>
      </c>
    </row>
    <row r="41" spans="1:6" x14ac:dyDescent="0.25">
      <c r="A41" s="25" t="s">
        <v>142</v>
      </c>
      <c r="B41" s="121" t="str">
        <f>Studio!$J$20</f>
        <v>None</v>
      </c>
      <c r="C41" t="str">
        <f>CONCATENATE(B39," ",B41)</f>
        <v>None None</v>
      </c>
      <c r="D41" s="44">
        <f>VLOOKUP(C41,$H:$K,4,FALSE)</f>
        <v>0</v>
      </c>
      <c r="E41">
        <f>IF($D41&lt;0,$D41,0)</f>
        <v>0</v>
      </c>
      <c r="F41" s="35">
        <f>IF($D41&gt;0,$D41,0)</f>
        <v>0</v>
      </c>
    </row>
    <row r="42" spans="1:6" ht="15.75" thickBot="1" x14ac:dyDescent="0.3">
      <c r="A42" s="26" t="s">
        <v>143</v>
      </c>
      <c r="B42" s="122" t="str">
        <f>Studio!M20</f>
        <v>None</v>
      </c>
      <c r="C42" s="36" t="str">
        <f>CONCATENATE(B39," ",B42)</f>
        <v>None None</v>
      </c>
      <c r="D42" s="45">
        <f>VLOOKUP(C42,$H:$K,4,FALSE)</f>
        <v>0</v>
      </c>
      <c r="E42" s="36">
        <f>IF($D42&lt;0,$D42,0)</f>
        <v>0</v>
      </c>
      <c r="F42" s="37">
        <f>IF($D42&gt;0,$D42,0)</f>
        <v>0</v>
      </c>
    </row>
  </sheetData>
  <customSheetViews>
    <customSheetView guid="{A4B793CE-738E-4476-8B1F-D42BECFCF658}" state="hidden">
      <selection activeCell="E41" sqref="E41"/>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4CD6-85C2-407D-B31E-3FA34CF226A3}">
  <dimension ref="A1:J19"/>
  <sheetViews>
    <sheetView showGridLines="0" showRuler="0" zoomScaleNormal="100" workbookViewId="0">
      <selection activeCell="H24" sqref="H24"/>
    </sheetView>
  </sheetViews>
  <sheetFormatPr defaultRowHeight="15" x14ac:dyDescent="0.25"/>
  <cols>
    <col min="1" max="1" width="18.85546875" customWidth="1"/>
    <col min="2" max="2" width="17.28515625" bestFit="1" customWidth="1"/>
    <col min="3" max="9" width="13.7109375" customWidth="1"/>
  </cols>
  <sheetData>
    <row r="1" spans="1:10" ht="21" x14ac:dyDescent="0.35">
      <c r="A1" s="109" t="s">
        <v>208</v>
      </c>
    </row>
    <row r="3" spans="1:10" x14ac:dyDescent="0.25">
      <c r="A3" s="123" t="s">
        <v>197</v>
      </c>
      <c r="B3" s="207" t="str">
        <f>IFERROR(HLOOKUP(MAX($B$12:$H$12),$B$12:$H$18,5,FALSE),"")</f>
        <v/>
      </c>
      <c r="C3" s="207"/>
    </row>
    <row r="4" spans="1:10" x14ac:dyDescent="0.25">
      <c r="A4" s="123" t="s">
        <v>198</v>
      </c>
      <c r="B4" s="208" t="str">
        <f>IFERROR(HLOOKUP(MAX($B$12:$H$12),$B$12:$H$18,6,FALSE),"")</f>
        <v/>
      </c>
      <c r="C4" s="209"/>
    </row>
    <row r="5" spans="1:10" x14ac:dyDescent="0.25">
      <c r="A5" s="123" t="s">
        <v>55</v>
      </c>
      <c r="B5" s="210" t="str">
        <f>IFERROR(HLOOKUP(MAX($B$12:$H$12),$B$12:$H$18,7,FALSE),"")</f>
        <v/>
      </c>
      <c r="C5" s="210"/>
    </row>
    <row r="10" spans="1:10" ht="18.75" x14ac:dyDescent="0.3">
      <c r="B10" s="204" t="s">
        <v>215</v>
      </c>
      <c r="C10" s="205"/>
      <c r="D10" s="205"/>
      <c r="E10" s="205"/>
      <c r="F10" s="205"/>
      <c r="G10" s="205"/>
      <c r="H10" s="206"/>
    </row>
    <row r="11" spans="1:10" x14ac:dyDescent="0.25">
      <c r="B11" s="110" t="s">
        <v>173</v>
      </c>
      <c r="C11" s="110" t="s">
        <v>159</v>
      </c>
      <c r="D11" s="110" t="s">
        <v>144</v>
      </c>
      <c r="E11" s="110" t="s">
        <v>160</v>
      </c>
      <c r="F11" s="110" t="s">
        <v>165</v>
      </c>
      <c r="G11" s="110" t="s">
        <v>166</v>
      </c>
      <c r="H11" s="110" t="s">
        <v>167</v>
      </c>
    </row>
    <row r="12" spans="1:10" x14ac:dyDescent="0.25">
      <c r="A12" s="111"/>
      <c r="B12" s="229" t="str">
        <f>IF(Studio!$F$48="","n/a",Studio!$F$48)</f>
        <v>n/a</v>
      </c>
      <c r="C12" s="229" t="str">
        <f>IF('1 BR'!$F$48="","n/a",'1 BR'!$F$48)</f>
        <v>n/a</v>
      </c>
      <c r="D12" s="229" t="str">
        <f>IF('2 BR'!$F$48="","n/a",'2 BR'!$F$48)</f>
        <v>n/a</v>
      </c>
      <c r="E12" s="229" t="str">
        <f>IF('3 BR'!$F$48="","n/a",'3 BR'!$F$48)</f>
        <v>n/a</v>
      </c>
      <c r="F12" s="229" t="str">
        <f>IF('4 BR'!$F$48="","n/a",'4 BR'!$F$48)</f>
        <v>n/a</v>
      </c>
      <c r="G12" s="229" t="str">
        <f>IF('5 BR'!$F$48="","n/a",'5 BR'!$F$48)</f>
        <v>n/a</v>
      </c>
      <c r="H12" s="229" t="str">
        <f>IF('6 BR'!$F$48="","n/a",'6 BR'!$F$48)</f>
        <v>n/a</v>
      </c>
    </row>
    <row r="13" spans="1:10" x14ac:dyDescent="0.25">
      <c r="H13" s="230" t="s">
        <v>219</v>
      </c>
    </row>
    <row r="16" spans="1:10" hidden="1" x14ac:dyDescent="0.25">
      <c r="B16" t="str">
        <f>Studio!E7</f>
        <v xml:space="preserve">PIC AMP No. </v>
      </c>
      <c r="C16" t="str">
        <f>'1 BR'!$E$7</f>
        <v xml:space="preserve">PIC AMP No. </v>
      </c>
      <c r="D16" t="str">
        <f>'2 BR'!$E$7</f>
        <v xml:space="preserve">PIC AMP No. </v>
      </c>
      <c r="E16" t="str">
        <f>'3 BR'!$E$7</f>
        <v xml:space="preserve">PIC AMP No. </v>
      </c>
      <c r="F16" t="str">
        <f>'4 BR'!$E$7</f>
        <v xml:space="preserve">PIC AMP No. </v>
      </c>
      <c r="G16" t="str">
        <f>'5 BR'!$E$7</f>
        <v xml:space="preserve">PIC AMP No. </v>
      </c>
      <c r="H16" t="str">
        <f>'6 BR'!$E$7</f>
        <v xml:space="preserve">PIC AMP No. </v>
      </c>
      <c r="J16" s="129"/>
    </row>
    <row r="17" spans="2:10" hidden="1" x14ac:dyDescent="0.25">
      <c r="B17" t="str">
        <f>Studio!D7</f>
        <v>Property Name</v>
      </c>
      <c r="C17" t="str">
        <f>'1 BR'!$D$7</f>
        <v>Property Name</v>
      </c>
      <c r="D17" t="str">
        <f>'2 BR'!$D$7</f>
        <v>Property Name</v>
      </c>
      <c r="E17" t="str">
        <f>'3 BR'!$D$7</f>
        <v>Property Name</v>
      </c>
      <c r="F17" t="str">
        <f>'4 BR'!$D$7</f>
        <v>Property Name</v>
      </c>
      <c r="G17" t="str">
        <f>'5 BR'!$D$7</f>
        <v>Property Name</v>
      </c>
      <c r="H17" t="str">
        <f>'6 BR'!$D$7</f>
        <v>Property Name</v>
      </c>
    </row>
    <row r="18" spans="2:10" hidden="1" x14ac:dyDescent="0.25">
      <c r="B18" s="112" t="str">
        <f>Studio!E5</f>
        <v>mm/dd/yyyy</v>
      </c>
      <c r="C18" s="112" t="str">
        <f>'1 BR'!$E$5</f>
        <v>mm/dd/yyyy</v>
      </c>
      <c r="D18" s="112" t="str">
        <f>'2 BR'!$E$5</f>
        <v>mm/dd/yyyy</v>
      </c>
      <c r="E18" s="112" t="str">
        <f>'3 BR'!$E$5</f>
        <v>mm/dd/yyyy</v>
      </c>
      <c r="F18" s="112" t="str">
        <f>'4 BR'!$E$5</f>
        <v>mm/dd/yyyy</v>
      </c>
      <c r="G18" s="112" t="str">
        <f>'5 BR'!$E$5</f>
        <v>mm/dd/yyyy</v>
      </c>
      <c r="H18" s="112" t="str">
        <f>'6 BR'!$E$5</f>
        <v>mm/dd/yyyy</v>
      </c>
      <c r="J18" s="112"/>
    </row>
    <row r="19" spans="2:10" hidden="1" x14ac:dyDescent="0.25"/>
  </sheetData>
  <sheetProtection sheet="1" selectLockedCells="1" selectUnlockedCells="1"/>
  <mergeCells count="4">
    <mergeCell ref="B10:H10"/>
    <mergeCell ref="B3:C3"/>
    <mergeCell ref="B4:C4"/>
    <mergeCell ref="B5:C5"/>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1"/>
  <sheetViews>
    <sheetView workbookViewId="0">
      <selection activeCell="C2" sqref="C2"/>
    </sheetView>
  </sheetViews>
  <sheetFormatPr defaultRowHeight="15" x14ac:dyDescent="0.25"/>
  <cols>
    <col min="1" max="1" width="10.5703125" style="1" bestFit="1" customWidth="1"/>
    <col min="2" max="2" width="9.140625" style="1"/>
    <col min="4" max="5" width="25.5703125" bestFit="1" customWidth="1"/>
  </cols>
  <sheetData>
    <row r="1" spans="1:5" ht="15.75" thickBot="1" x14ac:dyDescent="0.3">
      <c r="A1" s="53" t="s">
        <v>134</v>
      </c>
      <c r="B1" s="53" t="s">
        <v>135</v>
      </c>
      <c r="C1" s="53" t="s">
        <v>136</v>
      </c>
      <c r="D1" s="54" t="s">
        <v>51</v>
      </c>
      <c r="E1" s="105" t="s">
        <v>209</v>
      </c>
    </row>
    <row r="2" spans="1:5" ht="15.75" thickTop="1" x14ac:dyDescent="0.25">
      <c r="A2" s="1">
        <v>0</v>
      </c>
      <c r="B2" s="1" t="s">
        <v>29</v>
      </c>
      <c r="C2" t="s">
        <v>31</v>
      </c>
      <c r="D2" t="str">
        <f>'Rent Adjustment Worksheet'!$B29</f>
        <v>Service Coordinator</v>
      </c>
      <c r="E2" t="s">
        <v>206</v>
      </c>
    </row>
    <row r="3" spans="1:5" x14ac:dyDescent="0.25">
      <c r="A3" s="1">
        <v>0.5</v>
      </c>
      <c r="B3" s="1" t="s">
        <v>30</v>
      </c>
      <c r="C3" t="s">
        <v>137</v>
      </c>
      <c r="D3" t="str">
        <f>'Rent Adjustment Worksheet'!$B30</f>
        <v>One BR</v>
      </c>
      <c r="E3" t="s">
        <v>130</v>
      </c>
    </row>
    <row r="4" spans="1:5" x14ac:dyDescent="0.25">
      <c r="A4" s="1">
        <v>1</v>
      </c>
      <c r="C4" t="s">
        <v>138</v>
      </c>
      <c r="D4" t="str">
        <f>'Rent Adjustment Worksheet'!$B31</f>
        <v>PHA write-in (if applicable)</v>
      </c>
    </row>
    <row r="5" spans="1:5" x14ac:dyDescent="0.25">
      <c r="A5" s="1">
        <v>1.5</v>
      </c>
      <c r="D5" t="str">
        <f>'Rent Adjustment Worksheet'!$B32</f>
        <v>PHA write-in (if applicable)</v>
      </c>
    </row>
    <row r="6" spans="1:5" x14ac:dyDescent="0.25">
      <c r="A6" s="1">
        <v>2</v>
      </c>
      <c r="D6" t="str">
        <f>'Rent Adjustment Worksheet'!$B33</f>
        <v>PHA write-in (if applicable)</v>
      </c>
    </row>
    <row r="7" spans="1:5" x14ac:dyDescent="0.25">
      <c r="A7" s="1">
        <v>2.5</v>
      </c>
    </row>
    <row r="8" spans="1:5" x14ac:dyDescent="0.25">
      <c r="A8" s="1">
        <v>3</v>
      </c>
    </row>
    <row r="9" spans="1:5" x14ac:dyDescent="0.25">
      <c r="A9" s="1">
        <v>3.5</v>
      </c>
    </row>
    <row r="10" spans="1:5" x14ac:dyDescent="0.25">
      <c r="A10" s="1">
        <v>4</v>
      </c>
    </row>
    <row r="11" spans="1:5" x14ac:dyDescent="0.25">
      <c r="A11" s="1">
        <v>4.5</v>
      </c>
    </row>
  </sheetData>
  <customSheetViews>
    <customSheetView guid="{A4B793CE-738E-4476-8B1F-D42BECFCF658}">
      <selection activeCell="D5" sqref="D5"/>
      <pageMargins left="0.7" right="0.7" top="0.75" bottom="0.75" header="0.3" footer="0.3"/>
    </customSheetView>
  </customSheetView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A9A4-F957-439C-9856-4C879A826D04}">
  <dimension ref="A1:N60"/>
  <sheetViews>
    <sheetView workbookViewId="0">
      <selection sqref="A1:XFD1048576"/>
    </sheetView>
  </sheetViews>
  <sheetFormatPr defaultRowHeight="15" x14ac:dyDescent="0.25"/>
  <cols>
    <col min="1" max="2" width="1.7109375" customWidth="1"/>
    <col min="3" max="3" width="16.140625" style="18" customWidth="1"/>
    <col min="4" max="4" width="20.140625" style="18" customWidth="1"/>
    <col min="5" max="6" width="9.28515625" style="1" customWidth="1"/>
    <col min="7" max="8" width="9.28515625" customWidth="1"/>
    <col min="9" max="9" width="10.140625" style="1" customWidth="1"/>
    <col min="10" max="11" width="10.140625" customWidth="1"/>
    <col min="12" max="12" width="10.140625" style="1" customWidth="1"/>
    <col min="13" max="14" width="10.140625" customWidth="1"/>
  </cols>
  <sheetData>
    <row r="1" spans="1:14" x14ac:dyDescent="0.25">
      <c r="A1" s="181" t="s">
        <v>40</v>
      </c>
      <c r="B1" s="181"/>
      <c r="C1" s="181"/>
      <c r="D1" s="181"/>
      <c r="E1" s="181"/>
      <c r="F1" s="181"/>
      <c r="G1" s="181"/>
      <c r="H1" s="181"/>
      <c r="I1" s="181"/>
      <c r="J1" s="181"/>
      <c r="K1" s="181"/>
      <c r="L1" s="182" t="s">
        <v>43</v>
      </c>
      <c r="M1" s="182"/>
      <c r="N1" s="182"/>
    </row>
    <row r="2" spans="1:14" x14ac:dyDescent="0.25">
      <c r="A2" s="183" t="s">
        <v>42</v>
      </c>
      <c r="B2" s="183"/>
      <c r="C2" s="183"/>
      <c r="D2" s="183"/>
      <c r="E2" s="183"/>
      <c r="F2" s="183"/>
      <c r="G2" s="183"/>
      <c r="H2" s="183"/>
      <c r="I2" s="183"/>
      <c r="J2" s="183"/>
      <c r="K2" s="183"/>
      <c r="L2" s="182" t="s">
        <v>44</v>
      </c>
      <c r="M2" s="182"/>
      <c r="N2" s="182"/>
    </row>
    <row r="3" spans="1:14" x14ac:dyDescent="0.25">
      <c r="A3" s="183" t="s">
        <v>41</v>
      </c>
      <c r="B3" s="183"/>
      <c r="C3" s="183"/>
      <c r="D3" s="183"/>
      <c r="E3" s="183"/>
      <c r="F3" s="183"/>
      <c r="G3" s="183"/>
      <c r="H3" s="183"/>
      <c r="I3" s="183"/>
      <c r="J3" s="183"/>
      <c r="K3" s="183"/>
      <c r="L3" s="183"/>
      <c r="M3" s="183"/>
      <c r="N3" s="183"/>
    </row>
    <row r="4" spans="1:14" ht="54" customHeight="1" x14ac:dyDescent="0.25">
      <c r="A4" s="184" t="s">
        <v>124</v>
      </c>
      <c r="B4" s="184"/>
      <c r="C4" s="184"/>
      <c r="D4" s="184"/>
      <c r="E4" s="184"/>
      <c r="F4" s="184"/>
      <c r="G4" s="184"/>
      <c r="H4" s="184"/>
      <c r="I4" s="184"/>
      <c r="J4" s="184"/>
      <c r="K4" s="184"/>
      <c r="L4" s="184"/>
      <c r="M4" s="184"/>
      <c r="N4" s="184"/>
    </row>
    <row r="5" spans="1:14" ht="16.5" thickBot="1" x14ac:dyDescent="0.3">
      <c r="A5" s="185">
        <v>1</v>
      </c>
      <c r="B5" s="185"/>
      <c r="C5" s="59" t="s">
        <v>55</v>
      </c>
      <c r="D5" s="195" t="s">
        <v>54</v>
      </c>
      <c r="E5" s="196"/>
      <c r="F5" s="188" t="s">
        <v>189</v>
      </c>
      <c r="G5" s="189"/>
      <c r="H5" s="189"/>
      <c r="I5" s="189"/>
      <c r="J5" s="189"/>
      <c r="K5" s="189"/>
      <c r="L5" s="189"/>
      <c r="M5" s="189"/>
      <c r="N5" s="189"/>
    </row>
    <row r="6" spans="1:14" x14ac:dyDescent="0.25">
      <c r="A6" s="157">
        <v>2</v>
      </c>
      <c r="B6" s="158"/>
      <c r="C6" s="163" t="s">
        <v>45</v>
      </c>
      <c r="D6" s="164"/>
      <c r="E6" s="165"/>
      <c r="F6" s="166" t="s">
        <v>61</v>
      </c>
      <c r="G6" s="167"/>
      <c r="H6" s="168"/>
      <c r="I6" s="166" t="s">
        <v>62</v>
      </c>
      <c r="J6" s="167"/>
      <c r="K6" s="168"/>
      <c r="L6" s="166" t="s">
        <v>63</v>
      </c>
      <c r="M6" s="167"/>
      <c r="N6" s="169"/>
    </row>
    <row r="7" spans="1:14" x14ac:dyDescent="0.25">
      <c r="A7" s="159"/>
      <c r="B7" s="160"/>
      <c r="C7" s="57" t="s">
        <v>56</v>
      </c>
      <c r="D7" s="193" t="s">
        <v>125</v>
      </c>
      <c r="E7" s="194"/>
      <c r="F7" s="190" t="s">
        <v>186</v>
      </c>
      <c r="G7" s="191"/>
      <c r="H7" s="192"/>
      <c r="I7" s="190" t="s">
        <v>186</v>
      </c>
      <c r="J7" s="191"/>
      <c r="K7" s="192"/>
      <c r="L7" s="190" t="s">
        <v>186</v>
      </c>
      <c r="M7" s="191"/>
      <c r="N7" s="192"/>
    </row>
    <row r="8" spans="1:14" x14ac:dyDescent="0.25">
      <c r="A8" s="159"/>
      <c r="B8" s="160"/>
      <c r="C8" s="57" t="s">
        <v>57</v>
      </c>
      <c r="D8" s="57" t="s">
        <v>59</v>
      </c>
      <c r="E8" s="58" t="s">
        <v>58</v>
      </c>
      <c r="F8" s="190" t="s">
        <v>187</v>
      </c>
      <c r="G8" s="191"/>
      <c r="H8" s="192"/>
      <c r="I8" s="190" t="s">
        <v>187</v>
      </c>
      <c r="J8" s="191"/>
      <c r="K8" s="192"/>
      <c r="L8" s="190" t="s">
        <v>187</v>
      </c>
      <c r="M8" s="191"/>
      <c r="N8" s="192"/>
    </row>
    <row r="9" spans="1:14" x14ac:dyDescent="0.25">
      <c r="A9" s="159"/>
      <c r="B9" s="160"/>
      <c r="C9" s="150" t="s">
        <v>0</v>
      </c>
      <c r="D9" s="151"/>
      <c r="E9" s="154" t="s">
        <v>16</v>
      </c>
      <c r="F9" s="146" t="s">
        <v>16</v>
      </c>
      <c r="G9" s="148" t="s">
        <v>19</v>
      </c>
      <c r="H9" s="156"/>
      <c r="I9" s="146" t="s">
        <v>16</v>
      </c>
      <c r="J9" s="148" t="s">
        <v>19</v>
      </c>
      <c r="K9" s="156"/>
      <c r="L9" s="146" t="s">
        <v>16</v>
      </c>
      <c r="M9" s="148" t="s">
        <v>19</v>
      </c>
      <c r="N9" s="149"/>
    </row>
    <row r="10" spans="1:14" x14ac:dyDescent="0.25">
      <c r="A10" s="161"/>
      <c r="B10" s="162"/>
      <c r="C10" s="152"/>
      <c r="D10" s="153"/>
      <c r="E10" s="155"/>
      <c r="F10" s="147"/>
      <c r="G10" s="16" t="s">
        <v>17</v>
      </c>
      <c r="H10" s="17" t="s">
        <v>18</v>
      </c>
      <c r="I10" s="147"/>
      <c r="J10" s="16" t="s">
        <v>17</v>
      </c>
      <c r="K10" s="17" t="s">
        <v>18</v>
      </c>
      <c r="L10" s="147"/>
      <c r="M10" s="16" t="s">
        <v>17</v>
      </c>
      <c r="N10" s="60" t="s">
        <v>18</v>
      </c>
    </row>
    <row r="11" spans="1:14" x14ac:dyDescent="0.25">
      <c r="A11" s="141" t="s">
        <v>120</v>
      </c>
      <c r="B11" s="142"/>
      <c r="C11" s="142"/>
      <c r="D11" s="142"/>
      <c r="E11" s="142"/>
      <c r="F11" s="142"/>
      <c r="G11" s="142"/>
      <c r="H11" s="142"/>
      <c r="I11" s="142"/>
      <c r="J11" s="142"/>
      <c r="K11" s="142"/>
      <c r="L11" s="142"/>
      <c r="M11" s="142"/>
      <c r="N11" s="143"/>
    </row>
    <row r="12" spans="1:14" x14ac:dyDescent="0.25">
      <c r="A12" s="136">
        <v>3</v>
      </c>
      <c r="B12" s="137"/>
      <c r="C12" s="138" t="s">
        <v>60</v>
      </c>
      <c r="D12" s="137"/>
      <c r="E12" s="9">
        <v>0</v>
      </c>
      <c r="F12" s="7"/>
      <c r="G12" s="11">
        <f>-IF(F12&gt;$E12,((F12-$E12)*F$45)*VLOOKUP($C12,'Rent Adjustment Worksheet'!$A:$C,3,FALSE),0)</f>
        <v>0</v>
      </c>
      <c r="H12" s="11" t="e">
        <f>-IF(F12&gt;$E12,0,((F12-$E12)*F$45)*VLOOKUP($C12,'Rent Adjustment Worksheet'!$A:$C,3,FALSE))</f>
        <v>#N/A</v>
      </c>
      <c r="I12" s="7">
        <v>0</v>
      </c>
      <c r="J12" s="11">
        <f>-IF(I12&gt;$E12,((I12-$E12)*I$45)*VLOOKUP($C12,'Rent Adjustment Worksheet'!$A:$C,3,FALSE),0)</f>
        <v>0</v>
      </c>
      <c r="K12" s="11" t="e">
        <f>-IF(I12&gt;$E12,0,((I12-$E12)*I$45)*VLOOKUP($C12,'Rent Adjustment Worksheet'!$A:$C,3,FALSE))</f>
        <v>#N/A</v>
      </c>
      <c r="L12" s="7">
        <v>0</v>
      </c>
      <c r="M12" s="11">
        <f>-IF(L12&gt;$E12,((L12-$E12)*L$45)*VLOOKUP($C12,'Rent Adjustment Worksheet'!$A:$C,3,FALSE),0)</f>
        <v>0</v>
      </c>
      <c r="N12" s="61" t="e">
        <f>-IF(L12&gt;$E12,0,((L12-$E12)*L$45)*VLOOKUP($C12,'Rent Adjustment Worksheet'!$A:$C,3,FALSE))</f>
        <v>#N/A</v>
      </c>
    </row>
    <row r="13" spans="1:14" x14ac:dyDescent="0.25">
      <c r="A13" s="136">
        <v>4</v>
      </c>
      <c r="B13" s="137"/>
      <c r="C13" s="138" t="s">
        <v>20</v>
      </c>
      <c r="D13" s="137"/>
      <c r="E13" s="84">
        <v>0</v>
      </c>
      <c r="F13" s="63">
        <v>0</v>
      </c>
      <c r="G13" s="64">
        <f>-IF($F$13&gt;$E$13,($F$13-$E$13)/(10*VLOOKUP($C13,'Rent Adjustment Worksheet'!$A:$C,3,0)))</f>
        <v>0</v>
      </c>
      <c r="H13" s="64" t="e">
        <f>-IF($F$13&gt;$E$13,0,($F$13-$E$13)/(10*VLOOKUP($C13,'Rent Adjustment Worksheet'!$A:$C,3,0)))</f>
        <v>#DIV/0!</v>
      </c>
      <c r="I13" s="63">
        <v>0</v>
      </c>
      <c r="J13" s="64">
        <f>-IF($I$13&gt;$E$13,($I$13-$E$13)/(10*VLOOKUP($C13,'Rent Adjustment Worksheet'!$A:$C,3,0)))</f>
        <v>0</v>
      </c>
      <c r="K13" s="64" t="e">
        <f>-IF($I$13&gt;$E$13,0,($I$13-$E$13)/(10*VLOOKUP($C13,'Rent Adjustment Worksheet'!$A:$C,3,0)))</f>
        <v>#DIV/0!</v>
      </c>
      <c r="L13" s="63">
        <v>0</v>
      </c>
      <c r="M13" s="64">
        <f>-IF($L$13&gt;$E$13,($L$13-$E$13)/(10*VLOOKUP($C13,'Rent Adjustment Worksheet'!$A:$C,3,0)))</f>
        <v>0</v>
      </c>
      <c r="N13" s="66" t="e">
        <f>-IF($L$13&gt;$E$13,0,($L$13-$E$13)/(10*VLOOKUP($C13,'Rent Adjustment Worksheet'!$A:$C,3,0)))</f>
        <v>#DIV/0!</v>
      </c>
    </row>
    <row r="14" spans="1:14" x14ac:dyDescent="0.25">
      <c r="A14" s="136">
        <v>5</v>
      </c>
      <c r="B14" s="137"/>
      <c r="C14" s="138" t="s">
        <v>21</v>
      </c>
      <c r="D14" s="137"/>
      <c r="E14" s="9">
        <v>0</v>
      </c>
      <c r="F14" s="7">
        <v>0</v>
      </c>
      <c r="G14" s="64">
        <f>-IF($F$14&gt;$E$14, ($F$14-$E$14)*'Rent Adjustment Worksheet'!$C$14, 0)</f>
        <v>0</v>
      </c>
      <c r="H14" s="64">
        <f>-IF($F$14&lt;$E$14, ($F$14-$E$14)*'Rent Adjustment Worksheet'!$C$14, 0)</f>
        <v>0</v>
      </c>
      <c r="I14" s="7">
        <v>0</v>
      </c>
      <c r="J14" s="64">
        <f>-IF($I$14&gt;$E$14, ($I$14-$E$14)*'Rent Adjustment Worksheet'!$C$14, 0)</f>
        <v>0</v>
      </c>
      <c r="K14" s="64">
        <f>-IF($I$14&lt;$E$14, ($I$14-$E$14)*'Rent Adjustment Worksheet'!$C$14, 0)</f>
        <v>0</v>
      </c>
      <c r="L14" s="7">
        <v>0</v>
      </c>
      <c r="M14" s="64">
        <f>-IF($L$14&gt;$E$14, ($L$14-$E$14)*'Rent Adjustment Worksheet'!$C$14, 0)</f>
        <v>0</v>
      </c>
      <c r="N14" s="66">
        <f>-IF($L$14&lt;$E$14, ($L$14-$E$14)*'Rent Adjustment Worksheet'!$C$14, 0)</f>
        <v>0</v>
      </c>
    </row>
    <row r="15" spans="1:14" x14ac:dyDescent="0.25">
      <c r="A15" s="136">
        <v>6</v>
      </c>
      <c r="B15" s="137"/>
      <c r="C15" s="138" t="s">
        <v>12</v>
      </c>
      <c r="D15" s="137"/>
      <c r="E15" s="84" t="s">
        <v>30</v>
      </c>
      <c r="F15" s="63" t="s">
        <v>30</v>
      </c>
      <c r="G15" s="64">
        <f>IF(AND($E15="N",F15="Y"),-VLOOKUP($C15,'Rent Adjustment Worksheet'!$B:$C,2,FALSE),0)</f>
        <v>0</v>
      </c>
      <c r="H15" s="64">
        <f>IF(AND($E15="Y",F15="N"),VLOOKUP($C15,'Rent Adjustment Worksheet'!$B:$C,2,FALSE),0)</f>
        <v>0</v>
      </c>
      <c r="I15" s="63" t="s">
        <v>30</v>
      </c>
      <c r="J15" s="64">
        <f>IF(AND($E15="N",I15="Y"),-VLOOKUP($C15,'Rent Adjustment Worksheet'!$B:$C,2,FALSE),0)</f>
        <v>0</v>
      </c>
      <c r="K15" s="64">
        <f>IF(AND($E15="Y",I15="N"),VLOOKUP($C15,'Rent Adjustment Worksheet'!$B:$C,2,FALSE),0)</f>
        <v>0</v>
      </c>
      <c r="L15" s="63" t="s">
        <v>30</v>
      </c>
      <c r="M15" s="64">
        <f>IF(AND($E15="N",L15="Y"),-VLOOKUP($C15,'Rent Adjustment Worksheet'!$B:$C,2,FALSE),0)</f>
        <v>0</v>
      </c>
      <c r="N15" s="66">
        <f>IF(AND($E15="Y",L15="N"),VLOOKUP($C15,'Rent Adjustment Worksheet'!$B:$C,2,FALSE),0)</f>
        <v>0</v>
      </c>
    </row>
    <row r="16" spans="1:14" x14ac:dyDescent="0.25">
      <c r="A16" s="136">
        <v>7</v>
      </c>
      <c r="B16" s="137"/>
      <c r="C16" s="138" t="s">
        <v>8</v>
      </c>
      <c r="D16" s="137"/>
      <c r="E16" s="84" t="s">
        <v>30</v>
      </c>
      <c r="F16" s="63" t="s">
        <v>30</v>
      </c>
      <c r="G16" s="64">
        <f>IF(AND($E16="N",F16="Y"),-VLOOKUP($C16,'Rent Adjustment Worksheet'!$B:$C,2,FALSE),0)</f>
        <v>0</v>
      </c>
      <c r="H16" s="64">
        <f>IF(AND($E16="Y",F16="N"),VLOOKUP($C16,'Rent Adjustment Worksheet'!$B:$C,2,FALSE),0)</f>
        <v>0</v>
      </c>
      <c r="I16" s="63" t="s">
        <v>30</v>
      </c>
      <c r="J16" s="64">
        <f>IF(AND($E16="N",I16="Y"),-VLOOKUP($C16,'Rent Adjustment Worksheet'!$B:$C,2,FALSE),0)</f>
        <v>0</v>
      </c>
      <c r="K16" s="64">
        <f>IF(AND($E16="Y",I16="N"),VLOOKUP($C16,'Rent Adjustment Worksheet'!$B:$C,2,FALSE),0)</f>
        <v>0</v>
      </c>
      <c r="L16" s="63" t="s">
        <v>30</v>
      </c>
      <c r="M16" s="64">
        <f>IF(AND($E16="N",L16="Y"),-VLOOKUP($C16,'Rent Adjustment Worksheet'!$B:$C,2,FALSE),0)</f>
        <v>0</v>
      </c>
      <c r="N16" s="66">
        <f>IF(AND($E16="Y",L16="N"),VLOOKUP($C16,'Rent Adjustment Worksheet'!$B:$C,2,FALSE),0)</f>
        <v>0</v>
      </c>
    </row>
    <row r="17" spans="1:14" x14ac:dyDescent="0.25">
      <c r="A17" s="136">
        <v>8</v>
      </c>
      <c r="B17" s="137"/>
      <c r="C17" s="138" t="s">
        <v>11</v>
      </c>
      <c r="D17" s="137"/>
      <c r="E17" s="84" t="s">
        <v>30</v>
      </c>
      <c r="F17" s="63" t="s">
        <v>30</v>
      </c>
      <c r="G17" s="64">
        <f>IF(AND($E17="N",F17="Y"),-VLOOKUP($C17,'Rent Adjustment Worksheet'!$B:$C,2,FALSE),0)</f>
        <v>0</v>
      </c>
      <c r="H17" s="64">
        <f>IF(AND($E17="Y",F17="N"),VLOOKUP($C17,'Rent Adjustment Worksheet'!$B:$C,2,FALSE),0)</f>
        <v>0</v>
      </c>
      <c r="I17" s="63" t="s">
        <v>30</v>
      </c>
      <c r="J17" s="64">
        <f>IF(AND($E17="N",I17="Y"),-VLOOKUP($C17,'Rent Adjustment Worksheet'!$B:$C,2,FALSE),0)</f>
        <v>0</v>
      </c>
      <c r="K17" s="64">
        <f>IF(AND($E17="Y",I17="N"),VLOOKUP($C17,'Rent Adjustment Worksheet'!$B:$C,2,FALSE),0)</f>
        <v>0</v>
      </c>
      <c r="L17" s="63" t="s">
        <v>30</v>
      </c>
      <c r="M17" s="64">
        <f>IF(AND($E17="N",L17="Y"),-VLOOKUP($C17,'Rent Adjustment Worksheet'!$B:$C,2,FALSE),0)</f>
        <v>0</v>
      </c>
      <c r="N17" s="66">
        <f>IF(AND($E17="Y",L17="N"),VLOOKUP($C17,'Rent Adjustment Worksheet'!$B:$C,2,FALSE),0)</f>
        <v>0</v>
      </c>
    </row>
    <row r="18" spans="1:14" x14ac:dyDescent="0.25">
      <c r="A18" s="136">
        <v>9</v>
      </c>
      <c r="B18" s="137"/>
      <c r="C18" s="138" t="s">
        <v>14</v>
      </c>
      <c r="D18" s="137"/>
      <c r="E18" s="84" t="s">
        <v>30</v>
      </c>
      <c r="F18" s="63" t="s">
        <v>30</v>
      </c>
      <c r="G18" s="64">
        <f>IF(AND($E18="N",F18="Y"),-VLOOKUP($C18,'Rent Adjustment Worksheet'!$B:$C,2,FALSE),0)</f>
        <v>0</v>
      </c>
      <c r="H18" s="64">
        <f>IF(AND($E18="Y",F18="N"),VLOOKUP($C18,'Rent Adjustment Worksheet'!$B:$C,2,FALSE),0)</f>
        <v>0</v>
      </c>
      <c r="I18" s="63" t="s">
        <v>30</v>
      </c>
      <c r="J18" s="64">
        <f>IF(AND($E18="N",I18="Y"),-VLOOKUP($C18,'Rent Adjustment Worksheet'!$B:$C,2,FALSE),0)</f>
        <v>0</v>
      </c>
      <c r="K18" s="64">
        <f>IF(AND($E18="Y",I18="N"),VLOOKUP($C18,'Rent Adjustment Worksheet'!$B:$C,2,FALSE),0)</f>
        <v>0</v>
      </c>
      <c r="L18" s="63" t="s">
        <v>30</v>
      </c>
      <c r="M18" s="64">
        <f>IF(AND($E18="N",L18="Y"),-VLOOKUP($C18,'Rent Adjustment Worksheet'!$B:$C,2,FALSE),0)</f>
        <v>0</v>
      </c>
      <c r="N18" s="66">
        <f>IF(AND($E18="Y",L18="N"),VLOOKUP($C18,'Rent Adjustment Worksheet'!$B:$C,2,FALSE),0)</f>
        <v>0</v>
      </c>
    </row>
    <row r="19" spans="1:14" x14ac:dyDescent="0.25">
      <c r="A19" s="136">
        <v>10</v>
      </c>
      <c r="B19" s="137"/>
      <c r="C19" s="138" t="s">
        <v>38</v>
      </c>
      <c r="D19" s="137"/>
      <c r="E19" s="84" t="s">
        <v>31</v>
      </c>
      <c r="F19" s="63" t="s">
        <v>31</v>
      </c>
      <c r="G19" s="64">
        <f>AC!$E$40</f>
        <v>0</v>
      </c>
      <c r="H19" s="64">
        <f>AC!$F$40</f>
        <v>0</v>
      </c>
      <c r="I19" s="63" t="s">
        <v>31</v>
      </c>
      <c r="J19" s="64">
        <f>AC!$E$41</f>
        <v>0</v>
      </c>
      <c r="K19" s="64">
        <f>AC!$F$41</f>
        <v>0</v>
      </c>
      <c r="L19" s="63" t="s">
        <v>31</v>
      </c>
      <c r="M19" s="64">
        <f>AC!$E$42</f>
        <v>0</v>
      </c>
      <c r="N19" s="66">
        <f>AC!$F$42</f>
        <v>0</v>
      </c>
    </row>
    <row r="20" spans="1:14" x14ac:dyDescent="0.25">
      <c r="A20" s="136">
        <v>11</v>
      </c>
      <c r="B20" s="137"/>
      <c r="C20" s="138" t="s">
        <v>15</v>
      </c>
      <c r="D20" s="137"/>
      <c r="E20" s="84" t="s">
        <v>30</v>
      </c>
      <c r="F20" s="63" t="s">
        <v>30</v>
      </c>
      <c r="G20" s="64">
        <f>IF(AND($E20="N",F20="Y"),-VLOOKUP($C20,'Rent Adjustment Worksheet'!$B:$C,2,FALSE),0)</f>
        <v>0</v>
      </c>
      <c r="H20" s="64">
        <f>IF(AND($E20="Y",F20="N"),VLOOKUP($C20,'Rent Adjustment Worksheet'!$B:$C,2,FALSE),0)</f>
        <v>0</v>
      </c>
      <c r="I20" s="63" t="s">
        <v>30</v>
      </c>
      <c r="J20" s="64">
        <f>IF(AND($E20="N",I20="Y"),-VLOOKUP($C20,'Rent Adjustment Worksheet'!$B:$C,2,FALSE),0)</f>
        <v>0</v>
      </c>
      <c r="K20" s="64">
        <f>IF(AND($E20="Y",I20="N"),VLOOKUP($C20,'Rent Adjustment Worksheet'!$B:$C,2,FALSE),0)</f>
        <v>0</v>
      </c>
      <c r="L20" s="63" t="s">
        <v>30</v>
      </c>
      <c r="M20" s="64">
        <f>IF(AND($E20="N",L20="Y"),-VLOOKUP($C20,'Rent Adjustment Worksheet'!$B:$C,2,FALSE),0)</f>
        <v>0</v>
      </c>
      <c r="N20" s="66">
        <f>IF(AND($E20="Y",L20="N"),VLOOKUP($C20,'Rent Adjustment Worksheet'!$B:$C,2,FALSE),0)</f>
        <v>0</v>
      </c>
    </row>
    <row r="21" spans="1:14" x14ac:dyDescent="0.25">
      <c r="A21" s="136">
        <v>12</v>
      </c>
      <c r="B21" s="137"/>
      <c r="C21" s="138" t="s">
        <v>9</v>
      </c>
      <c r="D21" s="137"/>
      <c r="E21" s="84" t="s">
        <v>30</v>
      </c>
      <c r="F21" s="63" t="s">
        <v>30</v>
      </c>
      <c r="G21" s="64">
        <f>IF(AND($E21="N",F21="Y"),-VLOOKUP($C21,'Rent Adjustment Worksheet'!$B:$C,2,FALSE),0)</f>
        <v>0</v>
      </c>
      <c r="H21" s="64">
        <f>IF(AND($E21="Y",F21="N"),VLOOKUP($C21,'Rent Adjustment Worksheet'!$B:$C,2,FALSE),0)</f>
        <v>0</v>
      </c>
      <c r="I21" s="63" t="s">
        <v>30</v>
      </c>
      <c r="J21" s="64">
        <f>IF(AND($E21="N",I21="Y"),-VLOOKUP($C21,'Rent Adjustment Worksheet'!$B:$C,2,FALSE),0)</f>
        <v>0</v>
      </c>
      <c r="K21" s="64">
        <f>IF(AND($E21="Y",I21="N"),VLOOKUP($C21,'Rent Adjustment Worksheet'!$B:$C,2,FALSE),0)</f>
        <v>0</v>
      </c>
      <c r="L21" s="63" t="s">
        <v>30</v>
      </c>
      <c r="M21" s="64">
        <f>IF(AND($E21="N",L21="Y"),-VLOOKUP($C21,'Rent Adjustment Worksheet'!$B:$C,2,FALSE),0)</f>
        <v>0</v>
      </c>
      <c r="N21" s="66">
        <f>IF(AND($E21="Y",L21="N"),VLOOKUP($C21,'Rent Adjustment Worksheet'!$B:$C,2,FALSE),0)</f>
        <v>0</v>
      </c>
    </row>
    <row r="22" spans="1:14" x14ac:dyDescent="0.25">
      <c r="A22" s="136">
        <v>13</v>
      </c>
      <c r="B22" s="137"/>
      <c r="C22" s="138" t="s">
        <v>23</v>
      </c>
      <c r="D22" s="137"/>
      <c r="E22" s="84" t="s">
        <v>30</v>
      </c>
      <c r="F22" s="63" t="s">
        <v>30</v>
      </c>
      <c r="G22" s="64">
        <f>IF(AND($E22="N",F22="Y"),-VLOOKUP($C22,'Rent Adjustment Worksheet'!$B:$C,2,FALSE),0)</f>
        <v>0</v>
      </c>
      <c r="H22" s="64">
        <f>IF(AND($E22="Y",F22="N"),VLOOKUP($C22,'Rent Adjustment Worksheet'!$B:$C,2,FALSE),0)</f>
        <v>0</v>
      </c>
      <c r="I22" s="63" t="s">
        <v>30</v>
      </c>
      <c r="J22" s="64">
        <f>IF(AND($E22="N",I22="Y"),-VLOOKUP($C22,'Rent Adjustment Worksheet'!$B:$C,2,FALSE),0)</f>
        <v>0</v>
      </c>
      <c r="K22" s="64">
        <f>IF(AND($E22="Y",I22="N"),VLOOKUP($C22,'Rent Adjustment Worksheet'!$B:$C,2,FALSE),0)</f>
        <v>0</v>
      </c>
      <c r="L22" s="63" t="s">
        <v>30</v>
      </c>
      <c r="M22" s="64">
        <f>IF(AND($E22="N",L22="Y"),-VLOOKUP($C22,'Rent Adjustment Worksheet'!$B:$C,2,FALSE),0)</f>
        <v>0</v>
      </c>
      <c r="N22" s="66">
        <f>IF(AND($E22="Y",L22="N"),VLOOKUP($C22,'Rent Adjustment Worksheet'!$B:$C,2,FALSE),0)</f>
        <v>0</v>
      </c>
    </row>
    <row r="23" spans="1:14" x14ac:dyDescent="0.25">
      <c r="A23" s="136">
        <v>14</v>
      </c>
      <c r="B23" s="137"/>
      <c r="C23" s="138" t="s">
        <v>24</v>
      </c>
      <c r="D23" s="137"/>
      <c r="E23" s="84" t="s">
        <v>30</v>
      </c>
      <c r="F23" s="63" t="s">
        <v>30</v>
      </c>
      <c r="G23" s="64">
        <f>IF(AND($E23="N",F23="Y"),-VLOOKUP($C23,'Rent Adjustment Worksheet'!$B:$C,2,FALSE),0)</f>
        <v>0</v>
      </c>
      <c r="H23" s="64">
        <f>IF(AND($E23="Y",F23="N"),VLOOKUP($C23,'Rent Adjustment Worksheet'!$B:$C,2,FALSE),0)</f>
        <v>0</v>
      </c>
      <c r="I23" s="63" t="s">
        <v>30</v>
      </c>
      <c r="J23" s="64">
        <f>IF(AND($E23="N",I23="Y"),-VLOOKUP($C23,'Rent Adjustment Worksheet'!$B:$C,2,FALSE),0)</f>
        <v>0</v>
      </c>
      <c r="K23" s="64">
        <f>IF(AND($E23="Y",I23="N"),VLOOKUP($C23,'Rent Adjustment Worksheet'!$B:$C,2,FALSE),0)</f>
        <v>0</v>
      </c>
      <c r="L23" s="63" t="s">
        <v>30</v>
      </c>
      <c r="M23" s="64">
        <f>IF(AND($E23="N",L23="Y"),-VLOOKUP($C23,'Rent Adjustment Worksheet'!$B:$C,2,FALSE),0)</f>
        <v>0</v>
      </c>
      <c r="N23" s="66">
        <f>IF(AND($E23="Y",L23="N"),VLOOKUP($C23,'Rent Adjustment Worksheet'!$B:$C,2,FALSE),0)</f>
        <v>0</v>
      </c>
    </row>
    <row r="24" spans="1:14" x14ac:dyDescent="0.25">
      <c r="A24" s="136">
        <v>15</v>
      </c>
      <c r="B24" s="137"/>
      <c r="C24" s="138" t="s">
        <v>13</v>
      </c>
      <c r="D24" s="137"/>
      <c r="E24" s="84" t="s">
        <v>30</v>
      </c>
      <c r="F24" s="63" t="s">
        <v>30</v>
      </c>
      <c r="G24" s="64">
        <f>IF(AND($E24="N",F24="Y"),-VLOOKUP($C24,'Rent Adjustment Worksheet'!$B:$C,2,FALSE),0)</f>
        <v>0</v>
      </c>
      <c r="H24" s="64">
        <f>IF(AND($E24="Y",F24="N"),VLOOKUP($C24,'Rent Adjustment Worksheet'!$B:$C,2,FALSE),0)</f>
        <v>0</v>
      </c>
      <c r="I24" s="63" t="s">
        <v>30</v>
      </c>
      <c r="J24" s="64">
        <f>IF(AND($E24="N",I24="Y"),-VLOOKUP($C24,'Rent Adjustment Worksheet'!$B:$C,2,FALSE),0)</f>
        <v>0</v>
      </c>
      <c r="K24" s="64">
        <f>IF(AND($E24="Y",I24="N"),VLOOKUP($C24,'Rent Adjustment Worksheet'!$B:$C,2,FALSE),0)</f>
        <v>0</v>
      </c>
      <c r="L24" s="63" t="s">
        <v>30</v>
      </c>
      <c r="M24" s="64">
        <f>IF(AND($E24="N",L24="Y"),-VLOOKUP($C24,'Rent Adjustment Worksheet'!$B:$C,2,FALSE),0)</f>
        <v>0</v>
      </c>
      <c r="N24" s="66">
        <f>IF(AND($E24="Y",L24="N"),VLOOKUP($C24,'Rent Adjustment Worksheet'!$B:$C,2,FALSE),0)</f>
        <v>0</v>
      </c>
    </row>
    <row r="25" spans="1:14" x14ac:dyDescent="0.25">
      <c r="A25" s="136">
        <v>16</v>
      </c>
      <c r="B25" s="137"/>
      <c r="C25" s="138" t="s">
        <v>123</v>
      </c>
      <c r="D25" s="137"/>
      <c r="E25" s="84" t="s">
        <v>30</v>
      </c>
      <c r="F25" s="63" t="s">
        <v>30</v>
      </c>
      <c r="G25" s="64">
        <f>IF(AND($E25="N",F25="Y"),-VLOOKUP($C25,'Rent Adjustment Worksheet'!$B:$C,2,FALSE),0)</f>
        <v>0</v>
      </c>
      <c r="H25" s="64">
        <f>IF(AND($E25="Y",F25="N"),VLOOKUP($C25,'Rent Adjustment Worksheet'!$B:$C,2,FALSE),0)</f>
        <v>0</v>
      </c>
      <c r="I25" s="63" t="s">
        <v>30</v>
      </c>
      <c r="J25" s="64">
        <f>IF(AND($E25="N",I25="Y"),-VLOOKUP($C25,'Rent Adjustment Worksheet'!$B:$C,2,FALSE),0)</f>
        <v>0</v>
      </c>
      <c r="K25" s="64">
        <f>IF(AND($E25="Y",I25="N"),VLOOKUP($C25,'Rent Adjustment Worksheet'!$B:$C,2,FALSE),0)</f>
        <v>0</v>
      </c>
      <c r="L25" s="63" t="s">
        <v>30</v>
      </c>
      <c r="M25" s="64">
        <f>IF(AND($E25="N",L25="Y"),-VLOOKUP($C25,'Rent Adjustment Worksheet'!$B:$C,2,FALSE),0)</f>
        <v>0</v>
      </c>
      <c r="N25" s="66">
        <f>IF(AND($E25="Y",L25="N"),VLOOKUP($C25,'Rent Adjustment Worksheet'!$B:$C,2,FALSE),0)</f>
        <v>0</v>
      </c>
    </row>
    <row r="26" spans="1:14" x14ac:dyDescent="0.25">
      <c r="A26" s="136">
        <v>17</v>
      </c>
      <c r="B26" s="137"/>
      <c r="C26" s="138" t="s">
        <v>10</v>
      </c>
      <c r="D26" s="137"/>
      <c r="E26" s="84" t="s">
        <v>30</v>
      </c>
      <c r="F26" s="63" t="s">
        <v>30</v>
      </c>
      <c r="G26" s="64">
        <f>IF(AND($E26="N",F26="Y"),-VLOOKUP($C26,'Rent Adjustment Worksheet'!$B:$C,2,FALSE),0)</f>
        <v>0</v>
      </c>
      <c r="H26" s="64">
        <f>IF(AND($E26="Y",F26="N"),VLOOKUP($C26,'Rent Adjustment Worksheet'!$B:$C,2,FALSE),0)</f>
        <v>0</v>
      </c>
      <c r="I26" s="63" t="s">
        <v>30</v>
      </c>
      <c r="J26" s="64">
        <f>IF(AND($E26="N",I26="Y"),-VLOOKUP($C26,'Rent Adjustment Worksheet'!$B:$C,2,FALSE),0)</f>
        <v>0</v>
      </c>
      <c r="K26" s="64">
        <f>IF(AND($E26="Y",I26="N"),VLOOKUP($C26,'Rent Adjustment Worksheet'!$B:$C,2,FALSE),0)</f>
        <v>0</v>
      </c>
      <c r="L26" s="63" t="s">
        <v>30</v>
      </c>
      <c r="M26" s="64">
        <f>IF(AND($E26="N",L26="Y"),-VLOOKUP($C26,'Rent Adjustment Worksheet'!$B:$C,2,FALSE),0)</f>
        <v>0</v>
      </c>
      <c r="N26" s="66">
        <f>IF(AND($E26="Y",L26="N"),VLOOKUP($C26,'Rent Adjustment Worksheet'!$B:$C,2,FALSE),0)</f>
        <v>0</v>
      </c>
    </row>
    <row r="27" spans="1:14" x14ac:dyDescent="0.25">
      <c r="A27" s="136">
        <v>18</v>
      </c>
      <c r="B27" s="137"/>
      <c r="C27" s="138" t="s">
        <v>35</v>
      </c>
      <c r="D27" s="137"/>
      <c r="E27" s="84" t="s">
        <v>30</v>
      </c>
      <c r="F27" s="63" t="s">
        <v>30</v>
      </c>
      <c r="G27" s="64">
        <f>IF(AND($E27="N",F27="Y"),-VLOOKUP($C27,'Rent Adjustment Worksheet'!$B:$C,2,FALSE),0)</f>
        <v>0</v>
      </c>
      <c r="H27" s="64">
        <f>IF(AND($E27="Y",F27="N"),VLOOKUP($C27,'Rent Adjustment Worksheet'!$B:$C,2,FALSE),0)</f>
        <v>0</v>
      </c>
      <c r="I27" s="63" t="s">
        <v>30</v>
      </c>
      <c r="J27" s="64">
        <f>IF(AND($E27="N",I27="Y"),-VLOOKUP($C27,'Rent Adjustment Worksheet'!$B:$C,2,FALSE),0)</f>
        <v>0</v>
      </c>
      <c r="K27" s="64">
        <f>IF(AND($E27="Y",I27="N"),VLOOKUP($C27,'Rent Adjustment Worksheet'!$B:$C,2,FALSE),0)</f>
        <v>0</v>
      </c>
      <c r="L27" s="63" t="s">
        <v>30</v>
      </c>
      <c r="M27" s="64">
        <f>IF(AND($E27="N",L27="Y"),-VLOOKUP($C27,'Rent Adjustment Worksheet'!$B:$C,2,FALSE),0)</f>
        <v>0</v>
      </c>
      <c r="N27" s="66">
        <f>IF(AND($E27="Y",L27="N"),VLOOKUP($C27,'Rent Adjustment Worksheet'!$B:$C,2,FALSE),0)</f>
        <v>0</v>
      </c>
    </row>
    <row r="28" spans="1:14" x14ac:dyDescent="0.25">
      <c r="A28" s="136">
        <v>19</v>
      </c>
      <c r="B28" s="137"/>
      <c r="C28" s="138" t="s">
        <v>34</v>
      </c>
      <c r="D28" s="137"/>
      <c r="E28" s="84" t="s">
        <v>30</v>
      </c>
      <c r="F28" s="63" t="s">
        <v>30</v>
      </c>
      <c r="G28" s="64">
        <f>IF(AND($E28="N",F28="Y"),-VLOOKUP($C28,'Rent Adjustment Worksheet'!$B:$C,2,FALSE),0)</f>
        <v>0</v>
      </c>
      <c r="H28" s="64">
        <f>IF(AND($E28="Y",F28="N"),VLOOKUP($C28,'Rent Adjustment Worksheet'!$B:$C,2,FALSE),0)</f>
        <v>0</v>
      </c>
      <c r="I28" s="63" t="s">
        <v>30</v>
      </c>
      <c r="J28" s="64">
        <f>IF(AND($E28="N",I28="Y"),-VLOOKUP($C28,'Rent Adjustment Worksheet'!$B:$C,2,FALSE),0)</f>
        <v>0</v>
      </c>
      <c r="K28" s="64">
        <f>IF(AND($E28="Y",I28="N"),VLOOKUP($C28,'Rent Adjustment Worksheet'!$B:$C,2,FALSE),0)</f>
        <v>0</v>
      </c>
      <c r="L28" s="63" t="s">
        <v>30</v>
      </c>
      <c r="M28" s="64">
        <f>IF(AND($E28="N",L28="Y"),-VLOOKUP($C28,'Rent Adjustment Worksheet'!$B:$C,2,FALSE),0)</f>
        <v>0</v>
      </c>
      <c r="N28" s="66">
        <f>IF(AND($E28="Y",L28="N"),VLOOKUP($C28,'Rent Adjustment Worksheet'!$B:$C,2,FALSE),0)</f>
        <v>0</v>
      </c>
    </row>
    <row r="29" spans="1:14" x14ac:dyDescent="0.25">
      <c r="A29" s="136">
        <v>20</v>
      </c>
      <c r="B29" s="137"/>
      <c r="C29" s="138" t="s">
        <v>5</v>
      </c>
      <c r="D29" s="137"/>
      <c r="E29" s="84" t="s">
        <v>30</v>
      </c>
      <c r="F29" s="63" t="s">
        <v>30</v>
      </c>
      <c r="G29" s="64">
        <f>IF(AND($E29="N",F29="Y"),-VLOOKUP($C29,'Rent Adjustment Worksheet'!$B:$C,2,FALSE),0)</f>
        <v>0</v>
      </c>
      <c r="H29" s="64">
        <f>IF(AND($E29="Y",F29="N"),VLOOKUP($C29,'Rent Adjustment Worksheet'!$B:$C,2,FALSE),0)</f>
        <v>0</v>
      </c>
      <c r="I29" s="63" t="s">
        <v>30</v>
      </c>
      <c r="J29" s="64">
        <f>IF(AND($E29="N",I29="Y"),-VLOOKUP($C29,'Rent Adjustment Worksheet'!$B:$C,2,FALSE),0)</f>
        <v>0</v>
      </c>
      <c r="K29" s="64">
        <f>IF(AND($E29="Y",I29="N"),VLOOKUP($C29,'Rent Adjustment Worksheet'!$B:$C,2,FALSE),0)</f>
        <v>0</v>
      </c>
      <c r="L29" s="63" t="s">
        <v>30</v>
      </c>
      <c r="M29" s="64">
        <f>IF(AND($E29="N",L29="Y"),-VLOOKUP($C29,'Rent Adjustment Worksheet'!$B:$C,2,FALSE),0)</f>
        <v>0</v>
      </c>
      <c r="N29" s="66">
        <f>IF(AND($E29="Y",L29="N"),VLOOKUP($C29,'Rent Adjustment Worksheet'!$B:$C,2,FALSE),0)</f>
        <v>0</v>
      </c>
    </row>
    <row r="30" spans="1:14" x14ac:dyDescent="0.25">
      <c r="A30" s="141" t="s">
        <v>121</v>
      </c>
      <c r="B30" s="142"/>
      <c r="C30" s="142"/>
      <c r="D30" s="142"/>
      <c r="E30" s="142"/>
      <c r="F30" s="142"/>
      <c r="G30" s="142"/>
      <c r="H30" s="142"/>
      <c r="I30" s="142"/>
      <c r="J30" s="142"/>
      <c r="K30" s="142"/>
      <c r="L30" s="142"/>
      <c r="M30" s="142"/>
      <c r="N30" s="143"/>
    </row>
    <row r="31" spans="1:14" x14ac:dyDescent="0.25">
      <c r="A31" s="136">
        <f>A29+1</f>
        <v>21</v>
      </c>
      <c r="B31" s="137"/>
      <c r="C31" s="138" t="s">
        <v>36</v>
      </c>
      <c r="D31" s="137"/>
      <c r="E31" s="84" t="s">
        <v>30</v>
      </c>
      <c r="F31" s="63" t="s">
        <v>30</v>
      </c>
      <c r="G31" s="64">
        <f>IF(AND($E31="N",F31="Y"),-VLOOKUP($C31,'Rent Adjustment Worksheet'!$B:$C,2,FALSE),0)</f>
        <v>0</v>
      </c>
      <c r="H31" s="64">
        <f>IF(AND($E31="Y",F31="N"),VLOOKUP($C31,'Rent Adjustment Worksheet'!$B:$C,2,FALSE),0)</f>
        <v>0</v>
      </c>
      <c r="I31" s="63" t="s">
        <v>30</v>
      </c>
      <c r="J31" s="64">
        <f>IF(AND($E31="N",I31="Y"),-VLOOKUP($C31,'Rent Adjustment Worksheet'!$B:$C,2,FALSE),0)</f>
        <v>0</v>
      </c>
      <c r="K31" s="64">
        <f>IF(AND($E31="Y",I31="N"),VLOOKUP($C31,'Rent Adjustment Worksheet'!$B:$C,2,FALSE),0)</f>
        <v>0</v>
      </c>
      <c r="L31" s="63" t="s">
        <v>30</v>
      </c>
      <c r="M31" s="64">
        <f>IF(AND($E31="N",L31="Y"),-VLOOKUP($C31,'Rent Adjustment Worksheet'!$B:$C,2,FALSE),0)</f>
        <v>0</v>
      </c>
      <c r="N31" s="66">
        <f>IF(AND($E31="Y",L31="N"),VLOOKUP($C31,'Rent Adjustment Worksheet'!$B:$C,2,FALSE),0)</f>
        <v>0</v>
      </c>
    </row>
    <row r="32" spans="1:14" x14ac:dyDescent="0.25">
      <c r="A32" s="136">
        <v>22</v>
      </c>
      <c r="B32" s="137"/>
      <c r="C32" s="138" t="s">
        <v>37</v>
      </c>
      <c r="D32" s="137"/>
      <c r="E32" s="84" t="s">
        <v>30</v>
      </c>
      <c r="F32" s="63" t="s">
        <v>30</v>
      </c>
      <c r="G32" s="64">
        <f>IF(AND($E32="N",F32="Y"),-VLOOKUP($C32,'Rent Adjustment Worksheet'!$B:$C,2,FALSE),0)</f>
        <v>0</v>
      </c>
      <c r="H32" s="64">
        <f>IF(AND($E32="Y",F32="N"),VLOOKUP($C32,'Rent Adjustment Worksheet'!$B:$C,2,FALSE),0)</f>
        <v>0</v>
      </c>
      <c r="I32" s="63" t="s">
        <v>30</v>
      </c>
      <c r="J32" s="64">
        <f>IF(AND($E32="N",I32="Y"),-VLOOKUP($C32,'Rent Adjustment Worksheet'!$B:$C,2,FALSE),0)</f>
        <v>0</v>
      </c>
      <c r="K32" s="64">
        <f>IF(AND($E32="Y",I32="N"),VLOOKUP($C32,'Rent Adjustment Worksheet'!$B:$C,2,FALSE),0)</f>
        <v>0</v>
      </c>
      <c r="L32" s="63" t="s">
        <v>30</v>
      </c>
      <c r="M32" s="64">
        <f>IF(AND($E32="N",L32="Y"),-VLOOKUP($C32,'Rent Adjustment Worksheet'!$B:$C,2,FALSE),0)</f>
        <v>0</v>
      </c>
      <c r="N32" s="66">
        <f>IF(AND($E32="Y",L32="N"),VLOOKUP($C32,'Rent Adjustment Worksheet'!$B:$C,2,FALSE),0)</f>
        <v>0</v>
      </c>
    </row>
    <row r="33" spans="1:14" x14ac:dyDescent="0.25">
      <c r="A33" s="136">
        <v>23</v>
      </c>
      <c r="B33" s="137"/>
      <c r="C33" s="138" t="s">
        <v>32</v>
      </c>
      <c r="D33" s="137"/>
      <c r="E33" s="84" t="s">
        <v>30</v>
      </c>
      <c r="F33" s="63" t="s">
        <v>30</v>
      </c>
      <c r="G33" s="64">
        <f>IF(AND($E33="N",F33="Y"),-VLOOKUP($C33,'Rent Adjustment Worksheet'!$B:$C,2,FALSE),0)</f>
        <v>0</v>
      </c>
      <c r="H33" s="64">
        <f>IF(AND($E33="Y",F33="N"),VLOOKUP($C33,'Rent Adjustment Worksheet'!$B:$C,2,FALSE),0)</f>
        <v>0</v>
      </c>
      <c r="I33" s="63" t="s">
        <v>30</v>
      </c>
      <c r="J33" s="64">
        <f>IF(AND($E33="N",I33="Y"),-VLOOKUP($C33,'Rent Adjustment Worksheet'!$B:$C,2,FALSE),0)</f>
        <v>0</v>
      </c>
      <c r="K33" s="64">
        <f>IF(AND($E33="Y",I33="N"),VLOOKUP($C33,'Rent Adjustment Worksheet'!$B:$C,2,FALSE),0)</f>
        <v>0</v>
      </c>
      <c r="L33" s="63" t="s">
        <v>30</v>
      </c>
      <c r="M33" s="64">
        <f>IF(AND($E33="N",L33="Y"),-VLOOKUP($C33,'Rent Adjustment Worksheet'!$B:$C,2,FALSE),0)</f>
        <v>0</v>
      </c>
      <c r="N33" s="66">
        <f>IF(AND($E33="Y",L33="N"),VLOOKUP($C33,'Rent Adjustment Worksheet'!$B:$C,2,FALSE),0)</f>
        <v>0</v>
      </c>
    </row>
    <row r="34" spans="1:14" x14ac:dyDescent="0.25">
      <c r="A34" s="136">
        <v>24</v>
      </c>
      <c r="B34" s="137"/>
      <c r="C34" s="138" t="s">
        <v>33</v>
      </c>
      <c r="D34" s="137"/>
      <c r="E34" s="84" t="s">
        <v>30</v>
      </c>
      <c r="F34" s="63" t="s">
        <v>30</v>
      </c>
      <c r="G34" s="64">
        <f>IF(AND($E34="N",F34="Y"),-VLOOKUP($C34,'Rent Adjustment Worksheet'!$B:$C,2,FALSE),0)</f>
        <v>0</v>
      </c>
      <c r="H34" s="64">
        <f>IF(AND($E34="Y",F34="N"),VLOOKUP($C34,'Rent Adjustment Worksheet'!$B:$C,2,FALSE),0)</f>
        <v>0</v>
      </c>
      <c r="I34" s="63" t="s">
        <v>30</v>
      </c>
      <c r="J34" s="64">
        <f>IF(AND($E34="N",I34="Y"),-VLOOKUP($C34,'Rent Adjustment Worksheet'!$B:$C,2,FALSE),0)</f>
        <v>0</v>
      </c>
      <c r="K34" s="64">
        <f>IF(AND($E34="Y",I34="N"),VLOOKUP($C34,'Rent Adjustment Worksheet'!$B:$C,2,FALSE),0)</f>
        <v>0</v>
      </c>
      <c r="L34" s="63" t="s">
        <v>30</v>
      </c>
      <c r="M34" s="64">
        <f>IF(AND($E34="N",L34="Y"),-VLOOKUP($C34,'Rent Adjustment Worksheet'!$B:$C,2,FALSE),0)</f>
        <v>0</v>
      </c>
      <c r="N34" s="66">
        <f>IF(AND($E34="Y",L34="N"),VLOOKUP($C34,'Rent Adjustment Worksheet'!$B:$C,2,FALSE),0)</f>
        <v>0</v>
      </c>
    </row>
    <row r="35" spans="1:14" x14ac:dyDescent="0.25">
      <c r="A35" s="136">
        <v>25</v>
      </c>
      <c r="B35" s="137"/>
      <c r="C35" s="138" t="s">
        <v>25</v>
      </c>
      <c r="D35" s="137"/>
      <c r="E35" s="84" t="s">
        <v>30</v>
      </c>
      <c r="F35" s="63" t="s">
        <v>30</v>
      </c>
      <c r="G35" s="64">
        <f>IF(AND($E35="N",F35="Y"),-VLOOKUP($C35,'Rent Adjustment Worksheet'!$B:$C,2,FALSE),0)</f>
        <v>0</v>
      </c>
      <c r="H35" s="64">
        <f>IF(AND($E35="Y",F35="N"),VLOOKUP($C35,'Rent Adjustment Worksheet'!$B:$C,2,FALSE),0)</f>
        <v>0</v>
      </c>
      <c r="I35" s="63" t="s">
        <v>30</v>
      </c>
      <c r="J35" s="64">
        <f>IF(AND($E35="N",I35="Y"),-VLOOKUP($C35,'Rent Adjustment Worksheet'!$B:$C,2,FALSE),0)</f>
        <v>0</v>
      </c>
      <c r="K35" s="64">
        <f>IF(AND($E35="Y",I35="N"),VLOOKUP($C35,'Rent Adjustment Worksheet'!$B:$C,2,FALSE),0)</f>
        <v>0</v>
      </c>
      <c r="L35" s="63" t="s">
        <v>30</v>
      </c>
      <c r="M35" s="64">
        <f>IF(AND($E35="N",L35="Y"),-VLOOKUP($C35,'Rent Adjustment Worksheet'!$B:$C,2,FALSE),0)</f>
        <v>0</v>
      </c>
      <c r="N35" s="66">
        <f>IF(AND($E35="Y",L35="N"),VLOOKUP($C35,'Rent Adjustment Worksheet'!$B:$C,2,FALSE),0)</f>
        <v>0</v>
      </c>
    </row>
    <row r="36" spans="1:14" x14ac:dyDescent="0.25">
      <c r="A36" s="136">
        <v>26</v>
      </c>
      <c r="B36" s="137"/>
      <c r="C36" s="138" t="s">
        <v>26</v>
      </c>
      <c r="D36" s="137"/>
      <c r="E36" s="84" t="s">
        <v>30</v>
      </c>
      <c r="F36" s="63" t="s">
        <v>30</v>
      </c>
      <c r="G36" s="64">
        <f>IF(AND($E36="N",F36="Y"),-VLOOKUP($C36,'Rent Adjustment Worksheet'!$B:$C,2,FALSE),0)</f>
        <v>0</v>
      </c>
      <c r="H36" s="64">
        <f>IF(AND($E36="Y",F36="N"),VLOOKUP($C36,'Rent Adjustment Worksheet'!$B:$C,2,FALSE),0)</f>
        <v>0</v>
      </c>
      <c r="I36" s="63" t="s">
        <v>30</v>
      </c>
      <c r="J36" s="64">
        <f>IF(AND($E36="N",I36="Y"),-VLOOKUP($C36,'Rent Adjustment Worksheet'!$B:$C,2,FALSE),0)</f>
        <v>0</v>
      </c>
      <c r="K36" s="64">
        <f>IF(AND($E36="Y",I36="N"),VLOOKUP($C36,'Rent Adjustment Worksheet'!$B:$C,2,FALSE),0)</f>
        <v>0</v>
      </c>
      <c r="L36" s="63" t="s">
        <v>30</v>
      </c>
      <c r="M36" s="64">
        <f>IF(AND($E36="N",L36="Y"),-VLOOKUP($C36,'Rent Adjustment Worksheet'!$B:$C,2,FALSE),0)</f>
        <v>0</v>
      </c>
      <c r="N36" s="66">
        <f>IF(AND($E36="Y",L36="N"),VLOOKUP($C36,'Rent Adjustment Worksheet'!$B:$C,2,FALSE),0)</f>
        <v>0</v>
      </c>
    </row>
    <row r="37" spans="1:14" x14ac:dyDescent="0.25">
      <c r="A37" s="136">
        <v>27</v>
      </c>
      <c r="B37" s="137"/>
      <c r="C37" s="138" t="s">
        <v>27</v>
      </c>
      <c r="D37" s="137"/>
      <c r="E37" s="84" t="s">
        <v>30</v>
      </c>
      <c r="F37" s="63" t="s">
        <v>30</v>
      </c>
      <c r="G37" s="64">
        <f>IF(AND($E37="N",F37="Y"),-VLOOKUP($C37,'Rent Adjustment Worksheet'!$B:$C,2,FALSE),0)</f>
        <v>0</v>
      </c>
      <c r="H37" s="64">
        <f>IF(AND($E37="Y",F37="N"),VLOOKUP($C37,'Rent Adjustment Worksheet'!$B:$C,2,FALSE),0)</f>
        <v>0</v>
      </c>
      <c r="I37" s="63" t="s">
        <v>30</v>
      </c>
      <c r="J37" s="64">
        <f>IF(AND($E37="N",I37="Y"),-VLOOKUP($C37,'Rent Adjustment Worksheet'!$B:$C,2,FALSE),0)</f>
        <v>0</v>
      </c>
      <c r="K37" s="64">
        <f>IF(AND($E37="Y",I37="N"),VLOOKUP($C37,'Rent Adjustment Worksheet'!$B:$C,2,FALSE),0)</f>
        <v>0</v>
      </c>
      <c r="L37" s="63" t="s">
        <v>30</v>
      </c>
      <c r="M37" s="64">
        <f>IF(AND($E37="N",L37="Y"),-VLOOKUP($C37,'Rent Adjustment Worksheet'!$B:$C,2,FALSE),0)</f>
        <v>0</v>
      </c>
      <c r="N37" s="66">
        <f>IF(AND($E37="Y",L37="N"),VLOOKUP($C37,'Rent Adjustment Worksheet'!$B:$C,2,FALSE),0)</f>
        <v>0</v>
      </c>
    </row>
    <row r="38" spans="1:14" x14ac:dyDescent="0.25">
      <c r="A38" s="141" t="s">
        <v>122</v>
      </c>
      <c r="B38" s="142"/>
      <c r="C38" s="142"/>
      <c r="D38" s="142"/>
      <c r="E38" s="142"/>
      <c r="F38" s="142"/>
      <c r="G38" s="142"/>
      <c r="H38" s="142"/>
      <c r="I38" s="142"/>
      <c r="J38" s="142"/>
      <c r="K38" s="142"/>
      <c r="L38" s="142"/>
      <c r="M38" s="142"/>
      <c r="N38" s="143"/>
    </row>
    <row r="39" spans="1:14" x14ac:dyDescent="0.25">
      <c r="A39" s="136">
        <v>28</v>
      </c>
      <c r="B39" s="137"/>
      <c r="C39" s="144" t="str">
        <f>IF(OR('Rent Adjustment Worksheet'!$B29="PHA write-in (if Applicable)",'Rent Adjustment Worksheet'!$B29=""),"",'Rent Adjustment Worksheet'!$B29)</f>
        <v>Service Coordinator</v>
      </c>
      <c r="D39" s="145"/>
      <c r="E39" s="84" t="s">
        <v>30</v>
      </c>
      <c r="F39" s="63" t="s">
        <v>30</v>
      </c>
      <c r="G39" s="64">
        <f>IF($C39="",0,IF(AND($E39="N",F39="Y"),-VLOOKUP($C39,'Rent Adjustment Worksheet'!$B:$C,2,FALSE),0))</f>
        <v>0</v>
      </c>
      <c r="H39" s="64">
        <f>IF($C39="",0,IF(AND($E39="Y",F39="N"),VLOOKUP($C39,'Rent Adjustment Worksheet'!$B:$C,2,FALSE),0))</f>
        <v>0</v>
      </c>
      <c r="I39" s="63" t="s">
        <v>30</v>
      </c>
      <c r="J39" s="64">
        <f>IF($C39="",0,IF(AND($E39="N",I39="Y"),-VLOOKUP($C39,'Rent Adjustment Worksheet'!$B:$C,2,FALSE),0))</f>
        <v>0</v>
      </c>
      <c r="K39" s="64">
        <f>IF($C39="",0,IF(AND($E39="Y",I39="N"),VLOOKUP($C39,'Rent Adjustment Worksheet'!$B:$C,2,FALSE),0))</f>
        <v>0</v>
      </c>
      <c r="L39" s="63" t="s">
        <v>30</v>
      </c>
      <c r="M39" s="64">
        <f>IF($C39="",0,IF(AND($E39="N",L39="Y"),-VLOOKUP($C39,'Rent Adjustment Worksheet'!$B:$C,2,FALSE),0))</f>
        <v>0</v>
      </c>
      <c r="N39" s="66">
        <f>IF($C39="",0,IF(AND($E39="Y",L39="N"),VLOOKUP($C39,'Rent Adjustment Worksheet'!$B:$C,2,FALSE),0))</f>
        <v>0</v>
      </c>
    </row>
    <row r="40" spans="1:14" x14ac:dyDescent="0.25">
      <c r="A40" s="136">
        <v>29</v>
      </c>
      <c r="B40" s="137"/>
      <c r="C40" s="144" t="str">
        <f>IF(OR('Rent Adjustment Worksheet'!$B30="PHA write-in (if Applicable)",'Rent Adjustment Worksheet'!$B30=""),"",'Rent Adjustment Worksheet'!$B30)</f>
        <v>One BR</v>
      </c>
      <c r="D40" s="145"/>
      <c r="E40" s="84" t="s">
        <v>30</v>
      </c>
      <c r="F40" s="63" t="s">
        <v>30</v>
      </c>
      <c r="G40" s="64">
        <f>IF($C40="",0,IF(AND($E40="N",F40="Y"),-VLOOKUP($C40,'Rent Adjustment Worksheet'!$B:$C,2,FALSE),0))</f>
        <v>0</v>
      </c>
      <c r="H40" s="64">
        <f>IF($C40="",0,IF(AND($E40="Y",F40="N"),VLOOKUP($C40,'Rent Adjustment Worksheet'!$B:$C,2,FALSE),0))</f>
        <v>0</v>
      </c>
      <c r="I40" s="63" t="s">
        <v>30</v>
      </c>
      <c r="J40" s="64">
        <f>IF($C40="",0,IF(AND($E40="N",I40="Y"),-VLOOKUP($C40,'Rent Adjustment Worksheet'!$B:$C,2,FALSE),0))</f>
        <v>0</v>
      </c>
      <c r="K40" s="64">
        <f>IF($C40="",0,IF(AND($E40="Y",I40="N"),VLOOKUP($C40,'Rent Adjustment Worksheet'!$B:$C,2,FALSE),0))</f>
        <v>0</v>
      </c>
      <c r="L40" s="63" t="s">
        <v>30</v>
      </c>
      <c r="M40" s="64">
        <f>IF($C40="",0,IF(AND($E40="N",L40="Y"),-VLOOKUP($C40,'Rent Adjustment Worksheet'!$B:$C,2,FALSE),0))</f>
        <v>0</v>
      </c>
      <c r="N40" s="66">
        <f>IF($C40="",0,IF(AND($E40="Y",L40="N"),VLOOKUP($C40,'Rent Adjustment Worksheet'!$B:$C,2,FALSE),0))</f>
        <v>0</v>
      </c>
    </row>
    <row r="41" spans="1:14" x14ac:dyDescent="0.25">
      <c r="A41" s="136">
        <v>30</v>
      </c>
      <c r="B41" s="137"/>
      <c r="C41" s="144" t="str">
        <f>IF(OR('Rent Adjustment Worksheet'!$B31="PHA write-in (if Applicable)",'Rent Adjustment Worksheet'!$B31=""),"",'Rent Adjustment Worksheet'!$B31)</f>
        <v/>
      </c>
      <c r="D41" s="145"/>
      <c r="E41" s="84" t="s">
        <v>30</v>
      </c>
      <c r="F41" s="63" t="s">
        <v>30</v>
      </c>
      <c r="G41" s="64">
        <f>IF($C41="",0,IF(AND($E41="N",F41="Y"),-VLOOKUP($C41,'Rent Adjustment Worksheet'!$B:$C,2,FALSE),0))</f>
        <v>0</v>
      </c>
      <c r="H41" s="64">
        <f>IF($C41="",0,IF(AND($E41="Y",F41="N"),VLOOKUP($C41,'Rent Adjustment Worksheet'!$B:$C,2,FALSE),0))</f>
        <v>0</v>
      </c>
      <c r="I41" s="63" t="s">
        <v>30</v>
      </c>
      <c r="J41" s="64">
        <f>IF($C41="",0,IF(AND($E41="N",I41="Y"),-VLOOKUP($C41,'Rent Adjustment Worksheet'!$B:$C,2,FALSE),0))</f>
        <v>0</v>
      </c>
      <c r="K41" s="64">
        <f>IF($C41="",0,IF(AND($E41="Y",I41="N"),VLOOKUP($C41,'Rent Adjustment Worksheet'!$B:$C,2,FALSE),0))</f>
        <v>0</v>
      </c>
      <c r="L41" s="63" t="s">
        <v>30</v>
      </c>
      <c r="M41" s="64">
        <f>IF($C41="",0,IF(AND($E41="N",L41="Y"),-VLOOKUP($C41,'Rent Adjustment Worksheet'!$B:$C,2,FALSE),0))</f>
        <v>0</v>
      </c>
      <c r="N41" s="66">
        <f>IF($C41="",0,IF(AND($E41="Y",L41="N"),VLOOKUP($C41,'Rent Adjustment Worksheet'!$B:$C,2,FALSE),0))</f>
        <v>0</v>
      </c>
    </row>
    <row r="42" spans="1:14" x14ac:dyDescent="0.25">
      <c r="A42" s="136">
        <v>31</v>
      </c>
      <c r="B42" s="137"/>
      <c r="C42" s="144" t="str">
        <f>IF(OR('Rent Adjustment Worksheet'!$B32="PHA write-in (if Applicable)",'Rent Adjustment Worksheet'!$B32=""),"",'Rent Adjustment Worksheet'!$B32)</f>
        <v/>
      </c>
      <c r="D42" s="145"/>
      <c r="E42" s="84" t="s">
        <v>30</v>
      </c>
      <c r="F42" s="63" t="s">
        <v>30</v>
      </c>
      <c r="G42" s="64">
        <f>IF($C42="",0,IF(AND($E42="N",F42="Y"),-VLOOKUP($C42,'Rent Adjustment Worksheet'!$B:$C,2,FALSE),0))</f>
        <v>0</v>
      </c>
      <c r="H42" s="64">
        <f>IF($C42="",0,IF(AND($E42="Y",F42="N"),VLOOKUP($C42,'Rent Adjustment Worksheet'!$B:$C,2,FALSE),0))</f>
        <v>0</v>
      </c>
      <c r="I42" s="63" t="s">
        <v>30</v>
      </c>
      <c r="J42" s="64">
        <f>IF($C42="",0,IF(AND($E42="N",I42="Y"),-VLOOKUP($C42,'Rent Adjustment Worksheet'!$B:$C,2,FALSE),0))</f>
        <v>0</v>
      </c>
      <c r="K42" s="64">
        <f>IF($C42="",0,IF(AND($E42="Y",I42="N"),VLOOKUP($C42,'Rent Adjustment Worksheet'!$B:$C,2,FALSE),0))</f>
        <v>0</v>
      </c>
      <c r="L42" s="63" t="s">
        <v>30</v>
      </c>
      <c r="M42" s="64">
        <f>IF($C42="",0,IF(AND($E42="N",L42="Y"),-VLOOKUP($C42,'Rent Adjustment Worksheet'!$B:$C,2,FALSE),0))</f>
        <v>0</v>
      </c>
      <c r="N42" s="66">
        <f>IF($C42="",0,IF(AND($E42="Y",L42="N"),VLOOKUP($C42,'Rent Adjustment Worksheet'!$B:$C,2,FALSE),0))</f>
        <v>0</v>
      </c>
    </row>
    <row r="43" spans="1:14" x14ac:dyDescent="0.25">
      <c r="A43" s="136">
        <v>32</v>
      </c>
      <c r="B43" s="137"/>
      <c r="C43" s="144" t="str">
        <f>IF(OR('Rent Adjustment Worksheet'!$B33="PHA write-in (if Applicable)",'Rent Adjustment Worksheet'!$B33=""),"",'Rent Adjustment Worksheet'!$B33)</f>
        <v/>
      </c>
      <c r="D43" s="145"/>
      <c r="E43" s="84" t="s">
        <v>30</v>
      </c>
      <c r="F43" s="63" t="s">
        <v>30</v>
      </c>
      <c r="G43" s="64">
        <f>IF($C43="",0,IF(AND($E43="N",F43="Y"),-VLOOKUP($C43,'Rent Adjustment Worksheet'!$B:$C,2,FALSE),0))</f>
        <v>0</v>
      </c>
      <c r="H43" s="64">
        <f>IF($C43="",0,IF(AND($E43="Y",F43="N"),VLOOKUP($C43,'Rent Adjustment Worksheet'!$B:$C,2,FALSE),0))</f>
        <v>0</v>
      </c>
      <c r="I43" s="63" t="s">
        <v>30</v>
      </c>
      <c r="J43" s="64">
        <f>IF($C43="",0,IF(AND($E43="N",I43="Y"),-VLOOKUP($C43,'Rent Adjustment Worksheet'!$B:$C,2,FALSE),0))</f>
        <v>0</v>
      </c>
      <c r="K43" s="64">
        <f>IF($C43="",0,IF(AND($E43="Y",I43="N"),VLOOKUP($C43,'Rent Adjustment Worksheet'!$B:$C,2,FALSE),0))</f>
        <v>0</v>
      </c>
      <c r="L43" s="63" t="s">
        <v>30</v>
      </c>
      <c r="M43" s="64">
        <f>IF($C43="",0,IF(AND($E43="N",L43="Y"),-VLOOKUP($C43,'Rent Adjustment Worksheet'!$B:$C,2,FALSE),0))</f>
        <v>0</v>
      </c>
      <c r="N43" s="66">
        <f>IF($C43="",0,IF(AND($E43="Y",L43="N"),VLOOKUP($C43,'Rent Adjustment Worksheet'!$B:$C,2,FALSE),0))</f>
        <v>0</v>
      </c>
    </row>
    <row r="44" spans="1:14" x14ac:dyDescent="0.25">
      <c r="A44" s="141" t="s">
        <v>50</v>
      </c>
      <c r="B44" s="142"/>
      <c r="C44" s="142"/>
      <c r="D44" s="142"/>
      <c r="E44" s="142"/>
      <c r="F44" s="142"/>
      <c r="G44" s="142"/>
      <c r="H44" s="142"/>
      <c r="I44" s="142"/>
      <c r="J44" s="142"/>
      <c r="K44" s="142"/>
      <c r="L44" s="142"/>
      <c r="M44" s="142"/>
      <c r="N44" s="143"/>
    </row>
    <row r="45" spans="1:14" x14ac:dyDescent="0.25">
      <c r="A45" s="136">
        <v>33</v>
      </c>
      <c r="B45" s="137"/>
      <c r="C45" s="138" t="s">
        <v>22</v>
      </c>
      <c r="D45" s="137"/>
      <c r="E45" s="62"/>
      <c r="F45" s="63">
        <v>0</v>
      </c>
      <c r="G45" s="64"/>
      <c r="H45" s="65"/>
      <c r="I45" s="63">
        <v>0</v>
      </c>
      <c r="J45" s="64"/>
      <c r="K45" s="65"/>
      <c r="L45" s="63">
        <v>0</v>
      </c>
      <c r="M45" s="64"/>
      <c r="N45" s="66"/>
    </row>
    <row r="46" spans="1:14" x14ac:dyDescent="0.25">
      <c r="A46" s="136">
        <v>34</v>
      </c>
      <c r="B46" s="137"/>
      <c r="C46" s="138" t="s">
        <v>39</v>
      </c>
      <c r="D46" s="137"/>
      <c r="E46" s="62"/>
      <c r="F46" s="67" t="e">
        <f>SUM(G46:H46)</f>
        <v>#N/A</v>
      </c>
      <c r="G46" s="68">
        <f>SUM(G12:G45)</f>
        <v>0</v>
      </c>
      <c r="H46" s="69" t="e">
        <f>SUM(H12:H45)</f>
        <v>#N/A</v>
      </c>
      <c r="I46" s="67" t="e">
        <f>SUM(J46:K46)</f>
        <v>#N/A</v>
      </c>
      <c r="J46" s="68">
        <f>SUM(J12:J45)</f>
        <v>0</v>
      </c>
      <c r="K46" s="69" t="e">
        <f>SUM(K12:K45)</f>
        <v>#N/A</v>
      </c>
      <c r="L46" s="67" t="e">
        <f>SUM(M46:N46)</f>
        <v>#N/A</v>
      </c>
      <c r="M46" s="68">
        <f>SUM(M12:M45)</f>
        <v>0</v>
      </c>
      <c r="N46" s="70" t="e">
        <f>SUM(N12:N45)</f>
        <v>#N/A</v>
      </c>
    </row>
    <row r="47" spans="1:14" x14ac:dyDescent="0.25">
      <c r="A47" s="136">
        <v>35</v>
      </c>
      <c r="B47" s="137"/>
      <c r="C47" s="138" t="s">
        <v>28</v>
      </c>
      <c r="D47" s="137"/>
      <c r="E47" s="62"/>
      <c r="F47" s="67" t="e">
        <f>SUM(F45,F46)</f>
        <v>#N/A</v>
      </c>
      <c r="G47" s="71"/>
      <c r="H47" s="72"/>
      <c r="I47" s="67" t="e">
        <f>SUM(I45,I46)</f>
        <v>#N/A</v>
      </c>
      <c r="J47" s="71"/>
      <c r="K47" s="72"/>
      <c r="L47" s="67" t="e">
        <f>SUM(L45,L46)</f>
        <v>#N/A</v>
      </c>
      <c r="M47" s="71"/>
      <c r="N47" s="73"/>
    </row>
    <row r="48" spans="1:14" x14ac:dyDescent="0.25">
      <c r="A48" s="136">
        <v>36</v>
      </c>
      <c r="B48" s="137"/>
      <c r="C48" s="138" t="s">
        <v>132</v>
      </c>
      <c r="D48" s="137"/>
      <c r="E48" s="55" t="e">
        <f>AVERAGE(F47,I47,L47)</f>
        <v>#N/A</v>
      </c>
      <c r="F48" s="74"/>
      <c r="G48" s="75"/>
      <c r="H48" s="76"/>
      <c r="I48" s="74"/>
      <c r="J48" s="75"/>
      <c r="K48" s="76"/>
      <c r="L48" s="74"/>
      <c r="M48" s="75"/>
      <c r="N48" s="77"/>
    </row>
    <row r="49" spans="1:14" x14ac:dyDescent="0.25">
      <c r="A49" s="136">
        <v>37</v>
      </c>
      <c r="B49" s="137"/>
      <c r="C49" s="138" t="s">
        <v>128</v>
      </c>
      <c r="D49" s="137"/>
      <c r="E49" s="78"/>
      <c r="F49" s="74"/>
      <c r="G49" s="75"/>
      <c r="H49" s="76"/>
      <c r="I49" s="74"/>
      <c r="J49" s="75"/>
      <c r="K49" s="76"/>
      <c r="L49" s="74"/>
      <c r="M49" s="75"/>
      <c r="N49" s="77"/>
    </row>
    <row r="50" spans="1:14" x14ac:dyDescent="0.25">
      <c r="A50" s="136">
        <v>38</v>
      </c>
      <c r="B50" s="137"/>
      <c r="C50" s="138" t="s">
        <v>129</v>
      </c>
      <c r="D50" s="137"/>
      <c r="E50" s="78"/>
      <c r="F50" s="74"/>
      <c r="G50" s="75"/>
      <c r="H50" s="76"/>
      <c r="I50" s="74"/>
      <c r="J50" s="75"/>
      <c r="K50" s="76"/>
      <c r="L50" s="74"/>
      <c r="M50" s="75"/>
      <c r="N50" s="77"/>
    </row>
    <row r="51" spans="1:14" x14ac:dyDescent="0.25">
      <c r="A51" s="136">
        <v>39</v>
      </c>
      <c r="B51" s="137"/>
      <c r="C51" s="138" t="s">
        <v>130</v>
      </c>
      <c r="D51" s="137"/>
      <c r="E51" s="78"/>
      <c r="F51" s="74"/>
      <c r="G51" s="75"/>
      <c r="H51" s="76"/>
      <c r="I51" s="74"/>
      <c r="J51" s="75"/>
      <c r="K51" s="76"/>
      <c r="L51" s="74"/>
      <c r="M51" s="75"/>
      <c r="N51" s="77"/>
    </row>
    <row r="52" spans="1:14" ht="15.75" thickBot="1" x14ac:dyDescent="0.3">
      <c r="A52" s="136">
        <v>40</v>
      </c>
      <c r="B52" s="137"/>
      <c r="C52" s="219" t="s">
        <v>131</v>
      </c>
      <c r="D52" s="220"/>
      <c r="E52" s="79"/>
      <c r="F52" s="80"/>
      <c r="G52" s="81"/>
      <c r="H52" s="82"/>
      <c r="I52" s="80"/>
      <c r="J52" s="81"/>
      <c r="K52" s="82"/>
      <c r="L52" s="80"/>
      <c r="M52" s="81"/>
      <c r="N52" s="83"/>
    </row>
    <row r="53" spans="1:14" s="21" customFormat="1" ht="42" customHeight="1" x14ac:dyDescent="0.25">
      <c r="A53" s="133" t="s">
        <v>175</v>
      </c>
      <c r="B53" s="134"/>
      <c r="C53" s="134"/>
      <c r="D53" s="134"/>
      <c r="E53" s="134"/>
      <c r="F53" s="134"/>
      <c r="G53" s="134"/>
      <c r="H53" s="134"/>
      <c r="I53" s="134"/>
      <c r="J53" s="134"/>
      <c r="K53" s="134"/>
      <c r="L53" s="134"/>
      <c r="M53" s="134"/>
      <c r="N53" s="135"/>
    </row>
    <row r="54" spans="1:14" ht="51" customHeight="1" x14ac:dyDescent="0.25">
      <c r="A54" s="221" t="s">
        <v>65</v>
      </c>
      <c r="B54" s="222"/>
      <c r="C54" s="222"/>
      <c r="D54" s="222"/>
      <c r="E54" s="222"/>
      <c r="F54" s="222"/>
      <c r="G54" s="222"/>
      <c r="H54" s="222"/>
      <c r="I54" s="222"/>
      <c r="J54" s="222"/>
      <c r="K54" s="222"/>
      <c r="L54" s="222"/>
      <c r="M54" s="222"/>
      <c r="N54" s="223"/>
    </row>
    <row r="55" spans="1:14" x14ac:dyDescent="0.25">
      <c r="A55" s="224" t="s">
        <v>46</v>
      </c>
      <c r="B55" s="225"/>
      <c r="C55" s="225"/>
      <c r="D55" s="225"/>
      <c r="E55" s="225"/>
      <c r="F55" s="225"/>
      <c r="G55" s="225"/>
      <c r="H55" s="225"/>
      <c r="I55" s="225"/>
      <c r="J55" s="225"/>
      <c r="K55" s="225" t="s">
        <v>48</v>
      </c>
      <c r="L55" s="225"/>
      <c r="M55" s="225"/>
      <c r="N55" s="226"/>
    </row>
    <row r="56" spans="1:14" ht="7.5" customHeight="1" x14ac:dyDescent="0.25">
      <c r="A56" s="211"/>
      <c r="B56" s="212"/>
      <c r="C56" s="212"/>
      <c r="D56" s="212"/>
      <c r="E56" s="212"/>
      <c r="F56" s="212"/>
      <c r="G56" s="212"/>
      <c r="H56" s="212"/>
      <c r="I56" s="212"/>
      <c r="J56" s="212"/>
      <c r="K56" s="212"/>
      <c r="L56" s="212"/>
      <c r="M56" s="212"/>
      <c r="N56" s="213"/>
    </row>
    <row r="57" spans="1:14" ht="48" customHeight="1" x14ac:dyDescent="0.25">
      <c r="A57" s="214" t="s">
        <v>66</v>
      </c>
      <c r="B57" s="215"/>
      <c r="C57" s="215"/>
      <c r="D57" s="215"/>
      <c r="E57" s="215"/>
      <c r="F57" s="215"/>
      <c r="G57" s="215"/>
      <c r="H57" s="215"/>
      <c r="I57" s="215"/>
      <c r="J57" s="215"/>
      <c r="K57" s="215"/>
      <c r="L57" s="215"/>
      <c r="M57" s="215"/>
      <c r="N57" s="216"/>
    </row>
    <row r="58" spans="1:14" x14ac:dyDescent="0.25">
      <c r="A58" s="217" t="s">
        <v>47</v>
      </c>
      <c r="B58" s="181"/>
      <c r="C58" s="181"/>
      <c r="D58" s="181"/>
      <c r="E58" s="181"/>
      <c r="F58" s="181"/>
      <c r="G58" s="181"/>
      <c r="H58" s="181"/>
      <c r="I58" s="181"/>
      <c r="J58" s="181"/>
      <c r="K58" s="181" t="s">
        <v>48</v>
      </c>
      <c r="L58" s="181"/>
      <c r="M58" s="181"/>
      <c r="N58" s="218"/>
    </row>
    <row r="59" spans="1:14" ht="11.25" customHeight="1" x14ac:dyDescent="0.25">
      <c r="A59" s="211"/>
      <c r="B59" s="212"/>
      <c r="C59" s="212"/>
      <c r="D59" s="212"/>
      <c r="E59" s="212"/>
      <c r="F59" s="212"/>
      <c r="G59" s="212"/>
      <c r="H59" s="212"/>
      <c r="I59" s="212"/>
      <c r="J59" s="212"/>
      <c r="K59" s="212"/>
      <c r="L59" s="212"/>
      <c r="M59" s="212"/>
      <c r="N59" s="213"/>
    </row>
    <row r="60" spans="1:14" x14ac:dyDescent="0.25">
      <c r="A60" s="14"/>
      <c r="B60" s="14"/>
      <c r="C60" s="85"/>
      <c r="D60" s="85"/>
      <c r="E60" s="15"/>
      <c r="F60" s="15"/>
      <c r="G60" s="14"/>
      <c r="H60" s="14"/>
      <c r="I60" s="15"/>
      <c r="J60" s="14"/>
      <c r="K60" s="14"/>
      <c r="L60" s="15"/>
      <c r="M60" s="19"/>
      <c r="N60" s="20" t="s">
        <v>49</v>
      </c>
    </row>
  </sheetData>
  <mergeCells count="120">
    <mergeCell ref="A56:J56"/>
    <mergeCell ref="K56:N56"/>
    <mergeCell ref="A57:N57"/>
    <mergeCell ref="A58:J58"/>
    <mergeCell ref="K58:N58"/>
    <mergeCell ref="A59:J59"/>
    <mergeCell ref="K59:N59"/>
    <mergeCell ref="A52:B52"/>
    <mergeCell ref="C52:D52"/>
    <mergeCell ref="A53:N53"/>
    <mergeCell ref="A54:N54"/>
    <mergeCell ref="A55:J55"/>
    <mergeCell ref="K55:N55"/>
    <mergeCell ref="A49:B49"/>
    <mergeCell ref="C49:D49"/>
    <mergeCell ref="A50:B50"/>
    <mergeCell ref="C50:D50"/>
    <mergeCell ref="A51:B51"/>
    <mergeCell ref="C51:D51"/>
    <mergeCell ref="A46:B46"/>
    <mergeCell ref="C46:D46"/>
    <mergeCell ref="A47:B47"/>
    <mergeCell ref="C47:D47"/>
    <mergeCell ref="A48:B48"/>
    <mergeCell ref="C48:D48"/>
    <mergeCell ref="A42:B42"/>
    <mergeCell ref="C42:D42"/>
    <mergeCell ref="A43:B43"/>
    <mergeCell ref="C43:D43"/>
    <mergeCell ref="A44:N44"/>
    <mergeCell ref="A45:B45"/>
    <mergeCell ref="C45:D45"/>
    <mergeCell ref="A38:N38"/>
    <mergeCell ref="A39:B39"/>
    <mergeCell ref="C39:D39"/>
    <mergeCell ref="A40:B40"/>
    <mergeCell ref="C40:D40"/>
    <mergeCell ref="A41:B41"/>
    <mergeCell ref="C41:D41"/>
    <mergeCell ref="A35:B35"/>
    <mergeCell ref="C35:D35"/>
    <mergeCell ref="A36:B36"/>
    <mergeCell ref="C36:D36"/>
    <mergeCell ref="A37:B37"/>
    <mergeCell ref="C37:D37"/>
    <mergeCell ref="A32:B32"/>
    <mergeCell ref="C32:D32"/>
    <mergeCell ref="A33:B33"/>
    <mergeCell ref="C33:D33"/>
    <mergeCell ref="A34:B34"/>
    <mergeCell ref="C34:D34"/>
    <mergeCell ref="A28:B28"/>
    <mergeCell ref="C28:D28"/>
    <mergeCell ref="A29:B29"/>
    <mergeCell ref="C29:D29"/>
    <mergeCell ref="A30:N30"/>
    <mergeCell ref="A31:B31"/>
    <mergeCell ref="C31:D31"/>
    <mergeCell ref="A25:B25"/>
    <mergeCell ref="C25:D25"/>
    <mergeCell ref="A26:B26"/>
    <mergeCell ref="C26:D26"/>
    <mergeCell ref="A27:B27"/>
    <mergeCell ref="C27:D27"/>
    <mergeCell ref="A22:B22"/>
    <mergeCell ref="C22:D22"/>
    <mergeCell ref="A23:B23"/>
    <mergeCell ref="C23:D23"/>
    <mergeCell ref="A24:B24"/>
    <mergeCell ref="C24:D24"/>
    <mergeCell ref="A19:B19"/>
    <mergeCell ref="C19:D19"/>
    <mergeCell ref="A20:B20"/>
    <mergeCell ref="C20:D20"/>
    <mergeCell ref="A21:B21"/>
    <mergeCell ref="C21:D21"/>
    <mergeCell ref="A16:B16"/>
    <mergeCell ref="C16:D16"/>
    <mergeCell ref="A17:B17"/>
    <mergeCell ref="C17:D17"/>
    <mergeCell ref="A18:B18"/>
    <mergeCell ref="C18:D18"/>
    <mergeCell ref="A13:B13"/>
    <mergeCell ref="C13:D13"/>
    <mergeCell ref="A14:B14"/>
    <mergeCell ref="C14:D14"/>
    <mergeCell ref="A15:B15"/>
    <mergeCell ref="C15:D15"/>
    <mergeCell ref="A11:N11"/>
    <mergeCell ref="A12:B12"/>
    <mergeCell ref="C12:D12"/>
    <mergeCell ref="I7:K7"/>
    <mergeCell ref="L7:N7"/>
    <mergeCell ref="F8:H8"/>
    <mergeCell ref="I8:K8"/>
    <mergeCell ref="L8:N8"/>
    <mergeCell ref="C9:D10"/>
    <mergeCell ref="E9:E10"/>
    <mergeCell ref="F9:F10"/>
    <mergeCell ref="G9:H9"/>
    <mergeCell ref="I9:I10"/>
    <mergeCell ref="A6:B10"/>
    <mergeCell ref="C6:E6"/>
    <mergeCell ref="F6:H6"/>
    <mergeCell ref="I6:K6"/>
    <mergeCell ref="L6:N6"/>
    <mergeCell ref="D7:E7"/>
    <mergeCell ref="F7:H7"/>
    <mergeCell ref="J9:K9"/>
    <mergeCell ref="L9:L10"/>
    <mergeCell ref="M9:N9"/>
    <mergeCell ref="A1:K1"/>
    <mergeCell ref="L1:N1"/>
    <mergeCell ref="A2:K2"/>
    <mergeCell ref="L2:N2"/>
    <mergeCell ref="A3:N3"/>
    <mergeCell ref="A4:N4"/>
    <mergeCell ref="A5:B5"/>
    <mergeCell ref="D5:E5"/>
    <mergeCell ref="F5:N5"/>
  </mergeCells>
  <dataValidations count="2">
    <dataValidation allowBlank="1" showErrorMessage="1" promptTitle="Select PHA Write-In" sqref="C39:D43" xr:uid="{CB74E5D5-6766-4F77-A788-F30AB7C39910}"/>
    <dataValidation errorStyle="information" allowBlank="1" showInputMessage="1" showErrorMessage="1" errorTitle="Non Valid Adjustment" error="Please Select a Valid PHA Write-in adjustment." sqref="J39:K43 G39:H43 M39:N43" xr:uid="{3474ED94-F0B0-4B4A-8A05-C2B7B404E4B9}"/>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E97EA8D-BAD8-4DDA-A9F5-738659FE02EC}">
          <x14:formula1>
            <xm:f>DropDown!$A$2:$A$10</xm:f>
          </x14:formula1>
          <xm:sqref>I14 E14:F14 L14</xm:sqref>
        </x14:dataValidation>
        <x14:dataValidation type="list" allowBlank="1" showInputMessage="1" showErrorMessage="1" xr:uid="{CF33DF18-7248-472B-8C2E-EE1636E864A9}">
          <x14:formula1>
            <xm:f>DropDown!$B$2:$B$3</xm:f>
          </x14:formula1>
          <xm:sqref>E20:F29 I20:I29 L20:L29 E31:F37 E39:F43 I15:I18 E15:F18 L15:L18 I31:I37 L31:L37 I39:I43 L39:L43</xm:sqref>
        </x14:dataValidation>
        <x14:dataValidation type="list" allowBlank="1" showInputMessage="1" showErrorMessage="1" xr:uid="{6BB88318-D8C5-486F-8CCA-E1CF06018D2D}">
          <x14:formula1>
            <xm:f>DropDown!$C$2:$C$3</xm:f>
          </x14:formula1>
          <xm:sqref>I19 E19:F19 L19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B452-B663-4F0F-9A85-FA0C818F11C7}">
  <sheetPr>
    <tabColor theme="5"/>
  </sheetPr>
  <dimension ref="A1:H55"/>
  <sheetViews>
    <sheetView topLeftCell="B1" workbookViewId="0">
      <selection activeCell="B29" sqref="B29"/>
    </sheetView>
  </sheetViews>
  <sheetFormatPr defaultRowHeight="15" x14ac:dyDescent="0.25"/>
  <cols>
    <col min="1" max="1" width="37.85546875" hidden="1" customWidth="1"/>
    <col min="2" max="2" width="37.85546875" bestFit="1" customWidth="1"/>
    <col min="3" max="3" width="19.140625" bestFit="1" customWidth="1"/>
    <col min="7" max="8" width="9.140625" style="8"/>
  </cols>
  <sheetData>
    <row r="1" spans="1:8" s="3" customFormat="1" x14ac:dyDescent="0.25">
      <c r="A1" s="3" t="s">
        <v>133</v>
      </c>
      <c r="B1" s="5" t="s">
        <v>0</v>
      </c>
      <c r="C1" s="4" t="s">
        <v>3</v>
      </c>
      <c r="G1" s="10"/>
      <c r="H1" s="10"/>
    </row>
    <row r="2" spans="1:8" x14ac:dyDescent="0.25">
      <c r="A2" t="s">
        <v>60</v>
      </c>
      <c r="B2" s="6" t="s">
        <v>60</v>
      </c>
      <c r="C2" s="22">
        <v>6.4999999999999997E-3</v>
      </c>
      <c r="F2" s="8">
        <v>0</v>
      </c>
      <c r="G2" s="8">
        <v>1</v>
      </c>
      <c r="H2" s="8" t="s">
        <v>67</v>
      </c>
    </row>
    <row r="3" spans="1:8" x14ac:dyDescent="0.25">
      <c r="A3" t="s">
        <v>20</v>
      </c>
      <c r="B3" s="2" t="s">
        <v>1</v>
      </c>
      <c r="C3" s="12">
        <v>1</v>
      </c>
      <c r="F3" s="8">
        <v>1</v>
      </c>
      <c r="G3" s="8">
        <v>1.5</v>
      </c>
      <c r="H3" s="8" t="s">
        <v>68</v>
      </c>
    </row>
    <row r="4" spans="1:8" x14ac:dyDescent="0.25">
      <c r="B4" s="2" t="s">
        <v>2</v>
      </c>
      <c r="C4" s="12">
        <f>C5/2</f>
        <v>0</v>
      </c>
      <c r="F4" s="8">
        <v>2</v>
      </c>
      <c r="G4" s="8">
        <v>2</v>
      </c>
      <c r="H4" s="8" t="s">
        <v>69</v>
      </c>
    </row>
    <row r="5" spans="1:8" x14ac:dyDescent="0.25">
      <c r="B5" s="2" t="s">
        <v>4</v>
      </c>
      <c r="C5" s="13">
        <v>0</v>
      </c>
      <c r="F5" s="8" t="s">
        <v>20</v>
      </c>
      <c r="H5" s="8" t="s">
        <v>119</v>
      </c>
    </row>
    <row r="6" spans="1:8" x14ac:dyDescent="0.25">
      <c r="B6" s="2" t="s">
        <v>12</v>
      </c>
      <c r="C6" s="13">
        <v>7</v>
      </c>
      <c r="F6" s="8">
        <v>4</v>
      </c>
      <c r="G6" s="8">
        <v>3</v>
      </c>
      <c r="H6" s="8" t="s">
        <v>70</v>
      </c>
    </row>
    <row r="7" spans="1:8" x14ac:dyDescent="0.25">
      <c r="B7" s="2" t="s">
        <v>8</v>
      </c>
      <c r="C7" s="13">
        <v>20</v>
      </c>
      <c r="F7" s="8">
        <v>5</v>
      </c>
      <c r="H7" s="8" t="s">
        <v>71</v>
      </c>
    </row>
    <row r="8" spans="1:8" x14ac:dyDescent="0.25">
      <c r="B8" s="2" t="s">
        <v>11</v>
      </c>
      <c r="C8" s="13">
        <v>10</v>
      </c>
      <c r="H8" s="8" t="s">
        <v>72</v>
      </c>
    </row>
    <row r="9" spans="1:8" x14ac:dyDescent="0.25">
      <c r="B9" s="2" t="s">
        <v>14</v>
      </c>
      <c r="C9" s="13">
        <v>7</v>
      </c>
      <c r="H9" s="8" t="s">
        <v>73</v>
      </c>
    </row>
    <row r="10" spans="1:8" x14ac:dyDescent="0.25">
      <c r="A10" t="s">
        <v>137</v>
      </c>
      <c r="B10" s="2" t="s">
        <v>6</v>
      </c>
      <c r="C10" s="13">
        <v>76</v>
      </c>
      <c r="H10" s="8" t="s">
        <v>74</v>
      </c>
    </row>
    <row r="11" spans="1:8" x14ac:dyDescent="0.25">
      <c r="A11" t="s">
        <v>138</v>
      </c>
      <c r="B11" s="2" t="s">
        <v>7</v>
      </c>
      <c r="C11" s="13">
        <v>50</v>
      </c>
      <c r="H11" s="8" t="s">
        <v>75</v>
      </c>
    </row>
    <row r="12" spans="1:8" x14ac:dyDescent="0.25">
      <c r="B12" s="2" t="s">
        <v>15</v>
      </c>
      <c r="C12" s="13">
        <v>3</v>
      </c>
      <c r="H12" s="8" t="s">
        <v>76</v>
      </c>
    </row>
    <row r="13" spans="1:8" x14ac:dyDescent="0.25">
      <c r="B13" s="2" t="s">
        <v>9</v>
      </c>
      <c r="C13" s="13">
        <v>3</v>
      </c>
      <c r="H13" s="8" t="s">
        <v>118</v>
      </c>
    </row>
    <row r="14" spans="1:8" x14ac:dyDescent="0.25">
      <c r="B14" s="2" t="s">
        <v>23</v>
      </c>
      <c r="C14" s="13">
        <v>8</v>
      </c>
      <c r="H14" s="8" t="s">
        <v>77</v>
      </c>
    </row>
    <row r="15" spans="1:8" x14ac:dyDescent="0.25">
      <c r="B15" s="2" t="s">
        <v>24</v>
      </c>
      <c r="C15" s="13">
        <v>6</v>
      </c>
      <c r="H15" s="8" t="s">
        <v>78</v>
      </c>
    </row>
    <row r="16" spans="1:8" x14ac:dyDescent="0.25">
      <c r="B16" s="2" t="s">
        <v>13</v>
      </c>
      <c r="C16" s="13">
        <v>20</v>
      </c>
      <c r="H16" s="8" t="s">
        <v>79</v>
      </c>
    </row>
    <row r="17" spans="2:8" x14ac:dyDescent="0.25">
      <c r="B17" s="2" t="s">
        <v>123</v>
      </c>
      <c r="C17" s="13">
        <v>20</v>
      </c>
    </row>
    <row r="18" spans="2:8" x14ac:dyDescent="0.25">
      <c r="B18" s="2" t="s">
        <v>10</v>
      </c>
      <c r="C18" s="13">
        <v>6</v>
      </c>
      <c r="H18" s="8" t="s">
        <v>80</v>
      </c>
    </row>
    <row r="19" spans="2:8" x14ac:dyDescent="0.25">
      <c r="B19" s="2" t="s">
        <v>35</v>
      </c>
      <c r="C19" s="13">
        <v>14</v>
      </c>
      <c r="H19" s="8" t="s">
        <v>81</v>
      </c>
    </row>
    <row r="20" spans="2:8" x14ac:dyDescent="0.25">
      <c r="B20" s="2" t="s">
        <v>34</v>
      </c>
      <c r="C20" s="13">
        <v>13</v>
      </c>
      <c r="H20" s="8" t="s">
        <v>82</v>
      </c>
    </row>
    <row r="21" spans="2:8" x14ac:dyDescent="0.25">
      <c r="B21" s="2" t="s">
        <v>5</v>
      </c>
      <c r="C21" s="13">
        <v>33</v>
      </c>
      <c r="H21" s="8" t="s">
        <v>83</v>
      </c>
    </row>
    <row r="22" spans="2:8" x14ac:dyDescent="0.25">
      <c r="B22" s="2" t="s">
        <v>36</v>
      </c>
      <c r="C22" s="13">
        <v>50</v>
      </c>
      <c r="H22" s="8" t="s">
        <v>84</v>
      </c>
    </row>
    <row r="23" spans="2:8" x14ac:dyDescent="0.25">
      <c r="B23" s="2" t="s">
        <v>37</v>
      </c>
      <c r="C23" s="13">
        <v>25</v>
      </c>
      <c r="H23" s="8" t="s">
        <v>85</v>
      </c>
    </row>
    <row r="24" spans="2:8" x14ac:dyDescent="0.25">
      <c r="B24" s="2" t="s">
        <v>32</v>
      </c>
      <c r="C24" s="13">
        <v>25</v>
      </c>
      <c r="H24" s="8" t="s">
        <v>86</v>
      </c>
    </row>
    <row r="25" spans="2:8" x14ac:dyDescent="0.25">
      <c r="B25" s="2" t="s">
        <v>33</v>
      </c>
      <c r="C25" s="13">
        <v>25</v>
      </c>
      <c r="H25" s="8" t="s">
        <v>87</v>
      </c>
    </row>
    <row r="26" spans="2:8" x14ac:dyDescent="0.25">
      <c r="B26" s="2" t="s">
        <v>25</v>
      </c>
      <c r="C26" s="13">
        <v>25</v>
      </c>
      <c r="H26" s="8" t="s">
        <v>88</v>
      </c>
    </row>
    <row r="27" spans="2:8" x14ac:dyDescent="0.25">
      <c r="B27" s="2" t="s">
        <v>26</v>
      </c>
      <c r="C27" s="13">
        <v>10</v>
      </c>
      <c r="H27" s="8" t="s">
        <v>89</v>
      </c>
    </row>
    <row r="28" spans="2:8" x14ac:dyDescent="0.25">
      <c r="B28" s="2" t="s">
        <v>27</v>
      </c>
      <c r="C28" s="13">
        <v>10</v>
      </c>
      <c r="H28" s="8" t="s">
        <v>90</v>
      </c>
    </row>
    <row r="29" spans="2:8" x14ac:dyDescent="0.25">
      <c r="B29" s="56" t="s">
        <v>161</v>
      </c>
      <c r="C29" s="13">
        <v>99</v>
      </c>
      <c r="H29" s="8" t="s">
        <v>91</v>
      </c>
    </row>
    <row r="30" spans="2:8" x14ac:dyDescent="0.25">
      <c r="B30" s="56" t="s">
        <v>162</v>
      </c>
      <c r="C30" s="13">
        <v>15</v>
      </c>
      <c r="H30" s="8" t="s">
        <v>92</v>
      </c>
    </row>
    <row r="31" spans="2:8" x14ac:dyDescent="0.25">
      <c r="B31" s="56" t="s">
        <v>163</v>
      </c>
      <c r="C31" s="13">
        <v>32</v>
      </c>
      <c r="H31" s="8" t="s">
        <v>93</v>
      </c>
    </row>
    <row r="32" spans="2:8" x14ac:dyDescent="0.25">
      <c r="B32" s="56" t="s">
        <v>174</v>
      </c>
      <c r="C32" s="13">
        <v>22</v>
      </c>
      <c r="H32" s="8" t="s">
        <v>94</v>
      </c>
    </row>
    <row r="33" spans="2:8" x14ac:dyDescent="0.25">
      <c r="B33" s="56" t="s">
        <v>51</v>
      </c>
      <c r="C33" s="13">
        <v>0</v>
      </c>
      <c r="H33" s="8" t="s">
        <v>95</v>
      </c>
    </row>
    <row r="34" spans="2:8" x14ac:dyDescent="0.25">
      <c r="H34" s="8" t="s">
        <v>96</v>
      </c>
    </row>
    <row r="35" spans="2:8" x14ac:dyDescent="0.25">
      <c r="H35" s="8" t="s">
        <v>97</v>
      </c>
    </row>
    <row r="36" spans="2:8" x14ac:dyDescent="0.25">
      <c r="H36" s="8" t="s">
        <v>98</v>
      </c>
    </row>
    <row r="37" spans="2:8" x14ac:dyDescent="0.25">
      <c r="H37" s="8" t="s">
        <v>99</v>
      </c>
    </row>
    <row r="38" spans="2:8" x14ac:dyDescent="0.25">
      <c r="H38" s="8" t="s">
        <v>100</v>
      </c>
    </row>
    <row r="39" spans="2:8" x14ac:dyDescent="0.25">
      <c r="H39" s="8" t="s">
        <v>101</v>
      </c>
    </row>
    <row r="40" spans="2:8" x14ac:dyDescent="0.25">
      <c r="H40" s="8" t="s">
        <v>102</v>
      </c>
    </row>
    <row r="41" spans="2:8" x14ac:dyDescent="0.25">
      <c r="H41" s="8" t="s">
        <v>103</v>
      </c>
    </row>
    <row r="42" spans="2:8" x14ac:dyDescent="0.25">
      <c r="H42" s="8" t="s">
        <v>104</v>
      </c>
    </row>
    <row r="43" spans="2:8" x14ac:dyDescent="0.25">
      <c r="H43" s="8" t="s">
        <v>105</v>
      </c>
    </row>
    <row r="44" spans="2:8" x14ac:dyDescent="0.25">
      <c r="H44" s="8" t="s">
        <v>106</v>
      </c>
    </row>
    <row r="45" spans="2:8" x14ac:dyDescent="0.25">
      <c r="H45" s="8" t="s">
        <v>107</v>
      </c>
    </row>
    <row r="46" spans="2:8" x14ac:dyDescent="0.25">
      <c r="H46" s="8" t="s">
        <v>108</v>
      </c>
    </row>
    <row r="47" spans="2:8" x14ac:dyDescent="0.25">
      <c r="H47" s="8" t="s">
        <v>109</v>
      </c>
    </row>
    <row r="48" spans="2:8" x14ac:dyDescent="0.25">
      <c r="H48" s="8" t="s">
        <v>110</v>
      </c>
    </row>
    <row r="49" spans="8:8" x14ac:dyDescent="0.25">
      <c r="H49" s="8" t="s">
        <v>111</v>
      </c>
    </row>
    <row r="50" spans="8:8" x14ac:dyDescent="0.25">
      <c r="H50" s="8" t="s">
        <v>112</v>
      </c>
    </row>
    <row r="51" spans="8:8" x14ac:dyDescent="0.25">
      <c r="H51" s="8" t="s">
        <v>113</v>
      </c>
    </row>
    <row r="52" spans="8:8" x14ac:dyDescent="0.25">
      <c r="H52" s="8" t="s">
        <v>114</v>
      </c>
    </row>
    <row r="53" spans="8:8" x14ac:dyDescent="0.25">
      <c r="H53" s="8" t="s">
        <v>115</v>
      </c>
    </row>
    <row r="54" spans="8:8" x14ac:dyDescent="0.25">
      <c r="H54" s="8" t="s">
        <v>116</v>
      </c>
    </row>
    <row r="55" spans="8:8" x14ac:dyDescent="0.25">
      <c r="H55" s="8" t="s">
        <v>117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1D3E2-4B2F-4B5B-9674-3BF5E9E50902}">
  <sheetPr>
    <tabColor theme="9"/>
    <pageSetUpPr fitToPage="1"/>
  </sheetPr>
  <dimension ref="B5:N57"/>
  <sheetViews>
    <sheetView showGridLines="0" showRowColHeaders="0" tabSelected="1" showRuler="0" zoomScale="85" zoomScaleNormal="85" workbookViewId="0">
      <selection activeCell="M42" sqref="M42"/>
    </sheetView>
  </sheetViews>
  <sheetFormatPr defaultRowHeight="15" x14ac:dyDescent="0.25"/>
  <cols>
    <col min="1" max="1" width="0.5703125" customWidth="1"/>
    <col min="2" max="2" width="33.7109375" customWidth="1"/>
    <col min="3" max="3" width="37.85546875" bestFit="1" customWidth="1"/>
    <col min="4" max="4" width="19.140625" bestFit="1" customWidth="1"/>
    <col min="8" max="9" width="9.140625" style="8"/>
    <col min="10" max="10" width="2.42578125" customWidth="1"/>
    <col min="11" max="12" width="9" customWidth="1"/>
    <col min="13" max="13" width="37" bestFit="1" customWidth="1"/>
  </cols>
  <sheetData>
    <row r="5" spans="3:14" ht="15.75" customHeight="1" x14ac:dyDescent="0.25"/>
    <row r="12" spans="3:14" s="3" customFormat="1" x14ac:dyDescent="0.25">
      <c r="C12" s="5" t="s">
        <v>0</v>
      </c>
      <c r="D12" s="4" t="s">
        <v>196</v>
      </c>
      <c r="H12" s="10"/>
      <c r="I12" s="10"/>
    </row>
    <row r="13" spans="3:14" x14ac:dyDescent="0.25">
      <c r="C13" s="6" t="s">
        <v>212</v>
      </c>
      <c r="D13" s="101">
        <v>0.65</v>
      </c>
      <c r="G13" s="8">
        <v>0</v>
      </c>
      <c r="H13" s="8">
        <v>1</v>
      </c>
      <c r="I13" s="8" t="s">
        <v>67</v>
      </c>
    </row>
    <row r="14" spans="3:14" x14ac:dyDescent="0.25">
      <c r="C14" s="2" t="s">
        <v>1</v>
      </c>
      <c r="D14" s="102">
        <v>1</v>
      </c>
      <c r="G14" s="8">
        <v>1</v>
      </c>
      <c r="H14" s="8" t="s">
        <v>176</v>
      </c>
      <c r="I14" s="8" t="s">
        <v>68</v>
      </c>
    </row>
    <row r="15" spans="3:14" x14ac:dyDescent="0.25">
      <c r="C15" s="2" t="s">
        <v>213</v>
      </c>
      <c r="D15" s="102">
        <v>10</v>
      </c>
      <c r="G15" s="8">
        <v>2</v>
      </c>
      <c r="H15" s="8">
        <v>2</v>
      </c>
      <c r="I15" s="8" t="s">
        <v>69</v>
      </c>
    </row>
    <row r="16" spans="3:14" x14ac:dyDescent="0.25">
      <c r="C16" s="2" t="s">
        <v>214</v>
      </c>
      <c r="D16" s="102">
        <v>17</v>
      </c>
      <c r="G16" s="8" t="s">
        <v>177</v>
      </c>
      <c r="I16" s="8" t="s">
        <v>119</v>
      </c>
      <c r="N16" s="113"/>
    </row>
    <row r="17" spans="3:14" x14ac:dyDescent="0.25">
      <c r="C17" s="2" t="s">
        <v>12</v>
      </c>
      <c r="D17" s="102">
        <v>3</v>
      </c>
      <c r="G17" s="8">
        <v>4</v>
      </c>
      <c r="H17" s="8">
        <v>3</v>
      </c>
      <c r="I17" s="8" t="s">
        <v>70</v>
      </c>
      <c r="N17" s="114"/>
    </row>
    <row r="18" spans="3:14" x14ac:dyDescent="0.25">
      <c r="C18" s="2" t="s">
        <v>8</v>
      </c>
      <c r="D18" s="102">
        <v>2</v>
      </c>
      <c r="G18" s="8">
        <v>5</v>
      </c>
      <c r="I18" s="8" t="s">
        <v>71</v>
      </c>
      <c r="N18" s="114"/>
    </row>
    <row r="19" spans="3:14" x14ac:dyDescent="0.25">
      <c r="C19" s="2" t="s">
        <v>11</v>
      </c>
      <c r="D19" s="102">
        <v>12</v>
      </c>
      <c r="I19" s="8" t="s">
        <v>72</v>
      </c>
      <c r="N19" s="114"/>
    </row>
    <row r="20" spans="3:14" x14ac:dyDescent="0.25">
      <c r="C20" s="2" t="s">
        <v>199</v>
      </c>
      <c r="D20" s="102">
        <v>7</v>
      </c>
      <c r="I20" s="8" t="s">
        <v>73</v>
      </c>
      <c r="N20" s="114"/>
    </row>
    <row r="21" spans="3:14" x14ac:dyDescent="0.25">
      <c r="C21" s="2" t="s">
        <v>6</v>
      </c>
      <c r="D21" s="102">
        <v>18</v>
      </c>
      <c r="I21" s="8" t="s">
        <v>74</v>
      </c>
      <c r="N21" s="114"/>
    </row>
    <row r="22" spans="3:14" x14ac:dyDescent="0.25">
      <c r="C22" s="2" t="s">
        <v>7</v>
      </c>
      <c r="D22" s="102">
        <v>13</v>
      </c>
      <c r="I22" s="8" t="s">
        <v>75</v>
      </c>
      <c r="N22" s="114"/>
    </row>
    <row r="23" spans="3:14" x14ac:dyDescent="0.25">
      <c r="C23" s="2" t="s">
        <v>9</v>
      </c>
      <c r="D23" s="102">
        <v>3</v>
      </c>
      <c r="I23" s="8" t="s">
        <v>76</v>
      </c>
      <c r="N23" s="114"/>
    </row>
    <row r="24" spans="3:14" x14ac:dyDescent="0.25">
      <c r="C24" s="2" t="s">
        <v>200</v>
      </c>
      <c r="D24" s="102">
        <v>4</v>
      </c>
      <c r="I24" s="8" t="s">
        <v>118</v>
      </c>
      <c r="N24" s="114"/>
    </row>
    <row r="25" spans="3:14" x14ac:dyDescent="0.25">
      <c r="C25" s="2" t="s">
        <v>24</v>
      </c>
      <c r="D25" s="102">
        <v>6</v>
      </c>
      <c r="I25" s="8" t="s">
        <v>77</v>
      </c>
      <c r="N25" s="114"/>
    </row>
    <row r="26" spans="3:14" x14ac:dyDescent="0.25">
      <c r="C26" s="2" t="s">
        <v>13</v>
      </c>
      <c r="D26" s="102">
        <v>3</v>
      </c>
      <c r="I26" s="8" t="s">
        <v>78</v>
      </c>
      <c r="N26" s="114"/>
    </row>
    <row r="27" spans="3:14" x14ac:dyDescent="0.25">
      <c r="C27" s="2" t="s">
        <v>123</v>
      </c>
      <c r="D27" s="102">
        <v>12</v>
      </c>
      <c r="I27" s="8" t="s">
        <v>79</v>
      </c>
      <c r="N27" s="114"/>
    </row>
    <row r="28" spans="3:14" x14ac:dyDescent="0.25">
      <c r="C28" s="2" t="s">
        <v>10</v>
      </c>
      <c r="D28" s="102">
        <v>6</v>
      </c>
      <c r="N28" s="114"/>
    </row>
    <row r="29" spans="3:14" x14ac:dyDescent="0.25">
      <c r="C29" s="2" t="s">
        <v>35</v>
      </c>
      <c r="D29" s="102">
        <v>7</v>
      </c>
      <c r="I29" s="8" t="s">
        <v>80</v>
      </c>
      <c r="N29" s="114"/>
    </row>
    <row r="30" spans="3:14" x14ac:dyDescent="0.25">
      <c r="C30" s="2" t="s">
        <v>34</v>
      </c>
      <c r="D30" s="102">
        <v>4</v>
      </c>
      <c r="I30" s="8" t="s">
        <v>81</v>
      </c>
      <c r="N30" s="114"/>
    </row>
    <row r="31" spans="3:14" x14ac:dyDescent="0.25">
      <c r="C31" s="2" t="s">
        <v>5</v>
      </c>
      <c r="D31" s="102">
        <v>6</v>
      </c>
      <c r="I31" s="8" t="s">
        <v>82</v>
      </c>
      <c r="N31" s="114"/>
    </row>
    <row r="32" spans="3:14" x14ac:dyDescent="0.25">
      <c r="C32" s="2" t="s">
        <v>201</v>
      </c>
      <c r="D32" s="102">
        <v>21</v>
      </c>
      <c r="I32" s="8" t="s">
        <v>83</v>
      </c>
      <c r="N32" s="114"/>
    </row>
    <row r="33" spans="2:14" x14ac:dyDescent="0.25">
      <c r="C33" s="2" t="s">
        <v>202</v>
      </c>
      <c r="D33" s="102">
        <v>18</v>
      </c>
      <c r="I33" s="8" t="s">
        <v>84</v>
      </c>
      <c r="N33" s="114"/>
    </row>
    <row r="34" spans="2:14" x14ac:dyDescent="0.25">
      <c r="C34" s="2" t="s">
        <v>32</v>
      </c>
      <c r="D34" s="102">
        <v>25</v>
      </c>
      <c r="I34" s="8" t="s">
        <v>85</v>
      </c>
      <c r="N34" s="114"/>
    </row>
    <row r="35" spans="2:14" x14ac:dyDescent="0.25">
      <c r="C35" s="2" t="s">
        <v>33</v>
      </c>
      <c r="D35" s="102">
        <v>25</v>
      </c>
      <c r="I35" s="8" t="s">
        <v>86</v>
      </c>
      <c r="N35" s="114"/>
    </row>
    <row r="36" spans="2:14" x14ac:dyDescent="0.25">
      <c r="C36" s="2" t="s">
        <v>25</v>
      </c>
      <c r="D36" s="102">
        <v>25</v>
      </c>
      <c r="I36" s="8" t="s">
        <v>87</v>
      </c>
      <c r="N36" s="114"/>
    </row>
    <row r="37" spans="2:14" x14ac:dyDescent="0.25">
      <c r="C37" s="2" t="s">
        <v>26</v>
      </c>
      <c r="D37" s="102">
        <v>10</v>
      </c>
      <c r="I37" s="8" t="s">
        <v>88</v>
      </c>
    </row>
    <row r="38" spans="2:14" x14ac:dyDescent="0.25">
      <c r="C38" s="2" t="s">
        <v>27</v>
      </c>
      <c r="D38" s="102">
        <v>10</v>
      </c>
      <c r="I38" s="8" t="s">
        <v>89</v>
      </c>
    </row>
    <row r="39" spans="2:14" x14ac:dyDescent="0.25">
      <c r="C39" s="56" t="s">
        <v>51</v>
      </c>
      <c r="D39" s="102">
        <v>0</v>
      </c>
      <c r="I39" s="8" t="s">
        <v>90</v>
      </c>
    </row>
    <row r="40" spans="2:14" x14ac:dyDescent="0.25">
      <c r="C40" s="56" t="s">
        <v>51</v>
      </c>
      <c r="D40" s="102">
        <v>0</v>
      </c>
      <c r="I40" s="8" t="s">
        <v>91</v>
      </c>
    </row>
    <row r="41" spans="2:14" x14ac:dyDescent="0.25">
      <c r="C41" s="56" t="s">
        <v>51</v>
      </c>
      <c r="D41" s="102">
        <v>0</v>
      </c>
      <c r="I41" s="8" t="s">
        <v>92</v>
      </c>
      <c r="N41" s="114"/>
    </row>
    <row r="42" spans="2:14" x14ac:dyDescent="0.25">
      <c r="C42" s="56" t="s">
        <v>51</v>
      </c>
      <c r="D42" s="102">
        <v>0</v>
      </c>
      <c r="I42" s="8" t="s">
        <v>93</v>
      </c>
    </row>
    <row r="43" spans="2:14" x14ac:dyDescent="0.25">
      <c r="C43" s="56" t="s">
        <v>51</v>
      </c>
      <c r="D43" s="102">
        <v>0</v>
      </c>
      <c r="I43" s="8" t="s">
        <v>94</v>
      </c>
    </row>
    <row r="44" spans="2:14" x14ac:dyDescent="0.25">
      <c r="D44" s="103"/>
      <c r="I44" s="8" t="s">
        <v>95</v>
      </c>
    </row>
    <row r="45" spans="2:14" x14ac:dyDescent="0.25">
      <c r="I45" s="8" t="s">
        <v>96</v>
      </c>
    </row>
    <row r="46" spans="2:14" ht="15.75" customHeight="1" thickBot="1" x14ac:dyDescent="0.3">
      <c r="C46" s="91"/>
      <c r="D46" s="91"/>
      <c r="I46" s="8" t="s">
        <v>97</v>
      </c>
    </row>
    <row r="47" spans="2:14" ht="38.25" hidden="1" customHeight="1" thickBot="1" x14ac:dyDescent="0.3">
      <c r="B47" s="91" t="s">
        <v>185</v>
      </c>
      <c r="C47" s="92"/>
      <c r="D47" s="92"/>
      <c r="E47" s="91"/>
      <c r="F47" s="91"/>
      <c r="G47" s="91"/>
      <c r="H47" s="91"/>
      <c r="I47" s="91"/>
      <c r="J47" s="87"/>
    </row>
    <row r="48" spans="2:14" ht="15" hidden="1" customHeight="1" thickTop="1" x14ac:dyDescent="0.25">
      <c r="B48" s="92" t="s">
        <v>178</v>
      </c>
      <c r="C48" s="89"/>
      <c r="D48" s="89"/>
      <c r="E48" s="92"/>
      <c r="F48" s="92"/>
      <c r="G48" s="92"/>
      <c r="H48" s="92"/>
      <c r="I48" s="92"/>
      <c r="J48" s="88"/>
    </row>
    <row r="49" spans="2:9" ht="15" hidden="1" customHeight="1" x14ac:dyDescent="0.25">
      <c r="B49" s="89" t="s">
        <v>179</v>
      </c>
      <c r="C49" s="93"/>
      <c r="D49" s="93"/>
      <c r="E49" s="89"/>
      <c r="F49" s="89"/>
      <c r="G49" s="89"/>
      <c r="H49" s="89"/>
      <c r="I49" s="89"/>
    </row>
    <row r="50" spans="2:9" s="86" customFormat="1" ht="30" hidden="1" customHeight="1" x14ac:dyDescent="0.25">
      <c r="B50" s="93" t="s">
        <v>180</v>
      </c>
      <c r="C50" s="93"/>
      <c r="D50" s="93"/>
      <c r="E50" s="93"/>
      <c r="F50" s="93"/>
      <c r="G50" s="93"/>
      <c r="H50" s="93"/>
      <c r="I50" s="93"/>
    </row>
    <row r="51" spans="2:9" s="86" customFormat="1" ht="30" hidden="1" customHeight="1" x14ac:dyDescent="0.25">
      <c r="B51" s="93" t="s">
        <v>181</v>
      </c>
      <c r="C51" s="89"/>
      <c r="D51" s="89"/>
      <c r="E51" s="93"/>
      <c r="F51" s="93"/>
      <c r="G51" s="93"/>
      <c r="H51" s="93"/>
      <c r="I51" s="93"/>
    </row>
    <row r="52" spans="2:9" ht="15" hidden="1" customHeight="1" x14ac:dyDescent="0.25">
      <c r="B52" s="89" t="s">
        <v>182</v>
      </c>
      <c r="C52" s="89"/>
      <c r="D52" s="89"/>
      <c r="E52" s="89"/>
      <c r="F52" s="89"/>
      <c r="G52" s="89"/>
      <c r="H52" s="89"/>
      <c r="I52" s="89"/>
    </row>
    <row r="53" spans="2:9" ht="15" hidden="1" customHeight="1" x14ac:dyDescent="0.25">
      <c r="B53" s="89" t="s">
        <v>183</v>
      </c>
      <c r="C53" s="90"/>
      <c r="D53" s="90"/>
      <c r="E53" s="89"/>
      <c r="F53" s="89"/>
      <c r="G53" s="89"/>
      <c r="H53" s="89"/>
      <c r="I53" s="89"/>
    </row>
    <row r="54" spans="2:9" ht="30" hidden="1" customHeight="1" x14ac:dyDescent="0.25">
      <c r="B54" s="90" t="s">
        <v>184</v>
      </c>
      <c r="E54" s="90"/>
      <c r="F54" s="90"/>
      <c r="G54" s="90"/>
      <c r="H54" s="90"/>
      <c r="I54" s="90"/>
    </row>
    <row r="55" spans="2:9" ht="15.75" hidden="1" thickTop="1" x14ac:dyDescent="0.25"/>
    <row r="56" spans="2:9" ht="15.75" thickTop="1" x14ac:dyDescent="0.25"/>
    <row r="57" spans="2:9" x14ac:dyDescent="0.25">
      <c r="H57" s="227" t="s">
        <v>219</v>
      </c>
      <c r="I57" s="227"/>
    </row>
  </sheetData>
  <sheetProtection sheet="1" objects="1" scenarios="1" selectLockedCells="1" selectUnlockedCells="1"/>
  <mergeCells count="1">
    <mergeCell ref="H57:I57"/>
  </mergeCells>
  <pageMargins left="0.25" right="0.25" top="0.75" bottom="0.75" header="0.3" footer="0.3"/>
  <pageSetup scale="73" orientation="portrait" r:id="rId1"/>
  <headerFooter differentFirst="1">
    <firstHeader>&amp;C&amp;"-,Bold"&amp;16&amp;A</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DC3A-55C9-4216-8E14-326F40CA0BBB}">
  <sheetPr>
    <tabColor theme="9"/>
  </sheetPr>
  <dimension ref="B3:O54"/>
  <sheetViews>
    <sheetView showGridLines="0" showRowColHeaders="0" zoomScale="80" zoomScaleNormal="80" workbookViewId="0">
      <selection activeCell="Q61" sqref="Q61"/>
    </sheetView>
  </sheetViews>
  <sheetFormatPr defaultRowHeight="15" x14ac:dyDescent="0.25"/>
  <cols>
    <col min="1" max="1" width="5.7109375" customWidth="1"/>
    <col min="2" max="3" width="1.7109375" customWidth="1"/>
    <col min="4" max="4" width="16.140625" style="18" customWidth="1"/>
    <col min="5" max="5" width="20.140625" style="18" customWidth="1"/>
    <col min="6" max="6" width="14.140625" style="1" customWidth="1"/>
    <col min="7" max="7" width="9.28515625" style="1" customWidth="1"/>
    <col min="8" max="9" width="9.28515625" customWidth="1"/>
    <col min="10" max="10" width="10.140625" style="1" customWidth="1"/>
    <col min="11" max="12" width="10.140625" customWidth="1"/>
    <col min="13" max="13" width="10.140625" style="1" customWidth="1"/>
    <col min="14" max="15" width="10.140625" customWidth="1"/>
  </cols>
  <sheetData>
    <row r="3" spans="2:15" x14ac:dyDescent="0.25">
      <c r="B3" s="181" t="s">
        <v>40</v>
      </c>
      <c r="C3" s="181"/>
      <c r="D3" s="181"/>
      <c r="E3" s="181"/>
      <c r="F3" s="181"/>
      <c r="G3" s="181"/>
      <c r="H3" s="181"/>
      <c r="I3" s="181"/>
      <c r="J3" s="181"/>
      <c r="K3" s="181"/>
      <c r="L3" s="181"/>
      <c r="M3" s="182"/>
      <c r="N3" s="182"/>
      <c r="O3" s="182"/>
    </row>
    <row r="4" spans="2:15" x14ac:dyDescent="0.25">
      <c r="B4" s="183" t="s">
        <v>42</v>
      </c>
      <c r="C4" s="183"/>
      <c r="D4" s="183"/>
      <c r="E4" s="183"/>
      <c r="F4" s="183"/>
      <c r="G4" s="183"/>
      <c r="H4" s="183"/>
      <c r="I4" s="183"/>
      <c r="J4" s="183"/>
      <c r="K4" s="183"/>
      <c r="L4" s="183"/>
      <c r="M4" s="182"/>
      <c r="N4" s="182"/>
      <c r="O4" s="182"/>
    </row>
    <row r="5" spans="2:15" x14ac:dyDescent="0.25">
      <c r="B5" s="183" t="s">
        <v>41</v>
      </c>
      <c r="C5" s="183"/>
      <c r="D5" s="183"/>
      <c r="E5" s="183"/>
      <c r="F5" s="183"/>
      <c r="G5" s="183"/>
      <c r="H5" s="183"/>
      <c r="I5" s="183"/>
      <c r="J5" s="183"/>
      <c r="K5" s="183"/>
      <c r="L5" s="183"/>
      <c r="M5" s="183"/>
      <c r="N5" s="183"/>
      <c r="O5" s="183"/>
    </row>
    <row r="6" spans="2:15" x14ac:dyDescent="0.25">
      <c r="B6" s="184"/>
      <c r="C6" s="184"/>
      <c r="D6" s="184"/>
      <c r="E6" s="184"/>
      <c r="F6" s="184"/>
      <c r="G6" s="184"/>
      <c r="H6" s="184"/>
      <c r="I6" s="184"/>
      <c r="J6" s="184"/>
      <c r="K6" s="184"/>
      <c r="L6" s="184"/>
      <c r="M6" s="184"/>
      <c r="N6" s="184"/>
      <c r="O6" s="184"/>
    </row>
    <row r="7" spans="2:15" ht="16.5" thickBot="1" x14ac:dyDescent="0.3">
      <c r="B7" s="185">
        <v>1</v>
      </c>
      <c r="C7" s="185"/>
      <c r="D7" s="59" t="s">
        <v>55</v>
      </c>
      <c r="E7" s="186" t="s">
        <v>54</v>
      </c>
      <c r="F7" s="187"/>
      <c r="G7" s="188" t="s">
        <v>164</v>
      </c>
      <c r="H7" s="189"/>
      <c r="I7" s="189"/>
      <c r="J7" s="189"/>
      <c r="K7" s="189"/>
      <c r="L7" s="189"/>
      <c r="M7" s="189"/>
      <c r="N7" s="189"/>
      <c r="O7" s="189"/>
    </row>
    <row r="8" spans="2:15" x14ac:dyDescent="0.25">
      <c r="B8" s="157">
        <v>2</v>
      </c>
      <c r="C8" s="158"/>
      <c r="D8" s="163" t="s">
        <v>45</v>
      </c>
      <c r="E8" s="164"/>
      <c r="F8" s="165"/>
      <c r="G8" s="166" t="s">
        <v>61</v>
      </c>
      <c r="H8" s="167"/>
      <c r="I8" s="168"/>
      <c r="J8" s="166" t="s">
        <v>62</v>
      </c>
      <c r="K8" s="167"/>
      <c r="L8" s="168"/>
      <c r="M8" s="166" t="s">
        <v>63</v>
      </c>
      <c r="N8" s="167"/>
      <c r="O8" s="169"/>
    </row>
    <row r="9" spans="2:15" x14ac:dyDescent="0.25">
      <c r="B9" s="159"/>
      <c r="C9" s="160"/>
      <c r="D9" s="95" t="s">
        <v>198</v>
      </c>
      <c r="E9" s="170" t="s">
        <v>125</v>
      </c>
      <c r="F9" s="171"/>
      <c r="G9" s="172" t="s">
        <v>186</v>
      </c>
      <c r="H9" s="173"/>
      <c r="I9" s="174"/>
      <c r="J9" s="172" t="s">
        <v>186</v>
      </c>
      <c r="K9" s="173"/>
      <c r="L9" s="174"/>
      <c r="M9" s="172" t="s">
        <v>186</v>
      </c>
      <c r="N9" s="173"/>
      <c r="O9" s="174"/>
    </row>
    <row r="10" spans="2:15" x14ac:dyDescent="0.25">
      <c r="B10" s="159"/>
      <c r="C10" s="160"/>
      <c r="D10" s="95" t="s">
        <v>57</v>
      </c>
      <c r="E10" s="95" t="s">
        <v>59</v>
      </c>
      <c r="F10" s="96" t="s">
        <v>58</v>
      </c>
      <c r="G10" s="172" t="s">
        <v>187</v>
      </c>
      <c r="H10" s="173"/>
      <c r="I10" s="174"/>
      <c r="J10" s="172" t="s">
        <v>187</v>
      </c>
      <c r="K10" s="173"/>
      <c r="L10" s="174"/>
      <c r="M10" s="172" t="s">
        <v>187</v>
      </c>
      <c r="N10" s="173"/>
      <c r="O10" s="174"/>
    </row>
    <row r="11" spans="2:15" x14ac:dyDescent="0.25">
      <c r="B11" s="159"/>
      <c r="C11" s="160"/>
      <c r="D11" s="175" t="s">
        <v>211</v>
      </c>
      <c r="E11" s="176"/>
      <c r="F11" s="177"/>
      <c r="G11" s="178" t="s">
        <v>210</v>
      </c>
      <c r="H11" s="179"/>
      <c r="I11" s="180"/>
      <c r="J11" s="178" t="s">
        <v>210</v>
      </c>
      <c r="K11" s="179"/>
      <c r="L11" s="180"/>
      <c r="M11" s="178" t="s">
        <v>210</v>
      </c>
      <c r="N11" s="179"/>
      <c r="O11" s="180"/>
    </row>
    <row r="12" spans="2:15" x14ac:dyDescent="0.25">
      <c r="B12" s="159"/>
      <c r="C12" s="160"/>
      <c r="D12" s="150" t="s">
        <v>0</v>
      </c>
      <c r="E12" s="151"/>
      <c r="F12" s="154" t="s">
        <v>16</v>
      </c>
      <c r="G12" s="146" t="s">
        <v>16</v>
      </c>
      <c r="H12" s="148" t="s">
        <v>19</v>
      </c>
      <c r="I12" s="156"/>
      <c r="J12" s="146" t="s">
        <v>16</v>
      </c>
      <c r="K12" s="148" t="s">
        <v>19</v>
      </c>
      <c r="L12" s="156"/>
      <c r="M12" s="146" t="s">
        <v>16</v>
      </c>
      <c r="N12" s="148" t="s">
        <v>19</v>
      </c>
      <c r="O12" s="149"/>
    </row>
    <row r="13" spans="2:15" x14ac:dyDescent="0.25">
      <c r="B13" s="161"/>
      <c r="C13" s="162"/>
      <c r="D13" s="152"/>
      <c r="E13" s="153"/>
      <c r="F13" s="155"/>
      <c r="G13" s="147"/>
      <c r="H13" s="16" t="s">
        <v>17</v>
      </c>
      <c r="I13" s="17" t="s">
        <v>18</v>
      </c>
      <c r="J13" s="147"/>
      <c r="K13" s="16" t="s">
        <v>17</v>
      </c>
      <c r="L13" s="17" t="s">
        <v>18</v>
      </c>
      <c r="M13" s="147"/>
      <c r="N13" s="16" t="s">
        <v>17</v>
      </c>
      <c r="O13" s="60" t="s">
        <v>18</v>
      </c>
    </row>
    <row r="14" spans="2:15" x14ac:dyDescent="0.25">
      <c r="B14" s="141" t="s">
        <v>120</v>
      </c>
      <c r="C14" s="142"/>
      <c r="D14" s="142"/>
      <c r="E14" s="142"/>
      <c r="F14" s="142"/>
      <c r="G14" s="142"/>
      <c r="H14" s="142"/>
      <c r="I14" s="142"/>
      <c r="J14" s="142"/>
      <c r="K14" s="142"/>
      <c r="L14" s="142"/>
      <c r="M14" s="142"/>
      <c r="N14" s="142"/>
      <c r="O14" s="143"/>
    </row>
    <row r="15" spans="2:15" x14ac:dyDescent="0.25">
      <c r="B15" s="136">
        <v>3</v>
      </c>
      <c r="C15" s="137"/>
      <c r="D15" s="138" t="s">
        <v>203</v>
      </c>
      <c r="E15" s="137"/>
      <c r="F15" s="97"/>
      <c r="G15" s="98"/>
      <c r="H15" s="11" t="s">
        <v>188</v>
      </c>
      <c r="I15" s="11" t="s">
        <v>188</v>
      </c>
      <c r="J15" s="98"/>
      <c r="K15" s="11" t="s">
        <v>188</v>
      </c>
      <c r="L15" s="11" t="s">
        <v>188</v>
      </c>
      <c r="M15" s="98"/>
      <c r="N15" s="11" t="s">
        <v>188</v>
      </c>
      <c r="O15" s="104" t="s">
        <v>188</v>
      </c>
    </row>
    <row r="16" spans="2:15" x14ac:dyDescent="0.25">
      <c r="B16" s="136">
        <v>4</v>
      </c>
      <c r="C16" s="137"/>
      <c r="D16" s="138" t="s">
        <v>20</v>
      </c>
      <c r="E16" s="137"/>
      <c r="F16" s="99"/>
      <c r="G16" s="100"/>
      <c r="H16" s="64" t="s">
        <v>188</v>
      </c>
      <c r="I16" s="64" t="s">
        <v>188</v>
      </c>
      <c r="J16" s="100"/>
      <c r="K16" s="64" t="s">
        <v>188</v>
      </c>
      <c r="L16" s="64" t="s">
        <v>188</v>
      </c>
      <c r="M16" s="100"/>
      <c r="N16" s="64" t="s">
        <v>188</v>
      </c>
      <c r="O16" s="66" t="s">
        <v>188</v>
      </c>
    </row>
    <row r="17" spans="2:15" x14ac:dyDescent="0.25">
      <c r="B17" s="136">
        <v>5</v>
      </c>
      <c r="C17" s="137"/>
      <c r="D17" s="138" t="s">
        <v>21</v>
      </c>
      <c r="E17" s="137"/>
      <c r="F17" s="97">
        <v>0</v>
      </c>
      <c r="G17" s="98">
        <v>0</v>
      </c>
      <c r="H17" s="64">
        <v>0</v>
      </c>
      <c r="I17" s="64">
        <v>0</v>
      </c>
      <c r="J17" s="98">
        <v>0</v>
      </c>
      <c r="K17" s="64">
        <v>0</v>
      </c>
      <c r="L17" s="64">
        <v>0</v>
      </c>
      <c r="M17" s="98">
        <v>0</v>
      </c>
      <c r="N17" s="64">
        <v>0</v>
      </c>
      <c r="O17" s="66">
        <v>0</v>
      </c>
    </row>
    <row r="18" spans="2:15" x14ac:dyDescent="0.25">
      <c r="B18" s="136">
        <v>6</v>
      </c>
      <c r="C18" s="137"/>
      <c r="D18" s="138" t="s">
        <v>12</v>
      </c>
      <c r="E18" s="137"/>
      <c r="F18" s="99" t="s">
        <v>30</v>
      </c>
      <c r="G18" s="100" t="s">
        <v>30</v>
      </c>
      <c r="H18" s="64">
        <v>0</v>
      </c>
      <c r="I18" s="64">
        <v>0</v>
      </c>
      <c r="J18" s="100" t="s">
        <v>30</v>
      </c>
      <c r="K18" s="64">
        <v>0</v>
      </c>
      <c r="L18" s="64">
        <v>0</v>
      </c>
      <c r="M18" s="100" t="s">
        <v>30</v>
      </c>
      <c r="N18" s="64">
        <v>0</v>
      </c>
      <c r="O18" s="66">
        <v>0</v>
      </c>
    </row>
    <row r="19" spans="2:15" x14ac:dyDescent="0.25">
      <c r="B19" s="136">
        <v>7</v>
      </c>
      <c r="C19" s="137"/>
      <c r="D19" s="138" t="s">
        <v>8</v>
      </c>
      <c r="E19" s="137"/>
      <c r="F19" s="99" t="s">
        <v>30</v>
      </c>
      <c r="G19" s="100" t="s">
        <v>30</v>
      </c>
      <c r="H19" s="64">
        <v>0</v>
      </c>
      <c r="I19" s="64">
        <v>0</v>
      </c>
      <c r="J19" s="100" t="s">
        <v>30</v>
      </c>
      <c r="K19" s="64">
        <v>0</v>
      </c>
      <c r="L19" s="64">
        <v>0</v>
      </c>
      <c r="M19" s="100" t="s">
        <v>30</v>
      </c>
      <c r="N19" s="64">
        <v>0</v>
      </c>
      <c r="O19" s="66">
        <v>0</v>
      </c>
    </row>
    <row r="20" spans="2:15" x14ac:dyDescent="0.25">
      <c r="B20" s="136">
        <v>8</v>
      </c>
      <c r="C20" s="137"/>
      <c r="D20" s="138" t="s">
        <v>11</v>
      </c>
      <c r="E20" s="137"/>
      <c r="F20" s="99" t="s">
        <v>30</v>
      </c>
      <c r="G20" s="100" t="s">
        <v>30</v>
      </c>
      <c r="H20" s="64">
        <v>0</v>
      </c>
      <c r="I20" s="64">
        <v>0</v>
      </c>
      <c r="J20" s="100" t="s">
        <v>30</v>
      </c>
      <c r="K20" s="64">
        <v>0</v>
      </c>
      <c r="L20" s="64">
        <v>0</v>
      </c>
      <c r="M20" s="100" t="s">
        <v>30</v>
      </c>
      <c r="N20" s="64">
        <v>0</v>
      </c>
      <c r="O20" s="66">
        <v>0</v>
      </c>
    </row>
    <row r="21" spans="2:15" x14ac:dyDescent="0.25">
      <c r="B21" s="136">
        <v>9</v>
      </c>
      <c r="C21" s="137"/>
      <c r="D21" s="138" t="s">
        <v>14</v>
      </c>
      <c r="E21" s="137"/>
      <c r="F21" s="99" t="s">
        <v>30</v>
      </c>
      <c r="G21" s="100" t="s">
        <v>30</v>
      </c>
      <c r="H21" s="64">
        <v>0</v>
      </c>
      <c r="I21" s="64">
        <v>0</v>
      </c>
      <c r="J21" s="100" t="s">
        <v>30</v>
      </c>
      <c r="K21" s="64">
        <v>0</v>
      </c>
      <c r="L21" s="64">
        <v>0</v>
      </c>
      <c r="M21" s="100" t="s">
        <v>30</v>
      </c>
      <c r="N21" s="64">
        <v>0</v>
      </c>
      <c r="O21" s="66">
        <v>0</v>
      </c>
    </row>
    <row r="22" spans="2:15" x14ac:dyDescent="0.25">
      <c r="B22" s="136">
        <v>10</v>
      </c>
      <c r="C22" s="137"/>
      <c r="D22" s="138" t="s">
        <v>38</v>
      </c>
      <c r="E22" s="137"/>
      <c r="F22" s="99" t="s">
        <v>31</v>
      </c>
      <c r="G22" s="100" t="s">
        <v>31</v>
      </c>
      <c r="H22" s="64">
        <v>0</v>
      </c>
      <c r="I22" s="64">
        <v>0</v>
      </c>
      <c r="J22" s="100" t="s">
        <v>31</v>
      </c>
      <c r="K22" s="64">
        <v>0</v>
      </c>
      <c r="L22" s="64">
        <v>0</v>
      </c>
      <c r="M22" s="100" t="s">
        <v>31</v>
      </c>
      <c r="N22" s="64">
        <v>0</v>
      </c>
      <c r="O22" s="66">
        <v>0</v>
      </c>
    </row>
    <row r="23" spans="2:15" x14ac:dyDescent="0.25">
      <c r="B23" s="136">
        <v>11</v>
      </c>
      <c r="C23" s="137"/>
      <c r="D23" s="138" t="s">
        <v>9</v>
      </c>
      <c r="E23" s="137"/>
      <c r="F23" s="99" t="s">
        <v>30</v>
      </c>
      <c r="G23" s="100" t="s">
        <v>30</v>
      </c>
      <c r="H23" s="64">
        <v>0</v>
      </c>
      <c r="I23" s="64">
        <v>0</v>
      </c>
      <c r="J23" s="100" t="s">
        <v>30</v>
      </c>
      <c r="K23" s="64">
        <v>0</v>
      </c>
      <c r="L23" s="64">
        <v>0</v>
      </c>
      <c r="M23" s="100" t="s">
        <v>30</v>
      </c>
      <c r="N23" s="64">
        <v>0</v>
      </c>
      <c r="O23" s="66">
        <v>0</v>
      </c>
    </row>
    <row r="24" spans="2:15" x14ac:dyDescent="0.25">
      <c r="B24" s="136">
        <v>12</v>
      </c>
      <c r="C24" s="137"/>
      <c r="D24" s="138" t="s">
        <v>23</v>
      </c>
      <c r="E24" s="137"/>
      <c r="F24" s="99" t="s">
        <v>30</v>
      </c>
      <c r="G24" s="100" t="s">
        <v>30</v>
      </c>
      <c r="H24" s="64">
        <v>0</v>
      </c>
      <c r="I24" s="64">
        <v>0</v>
      </c>
      <c r="J24" s="100" t="s">
        <v>30</v>
      </c>
      <c r="K24" s="64">
        <v>0</v>
      </c>
      <c r="L24" s="64">
        <v>0</v>
      </c>
      <c r="M24" s="100" t="s">
        <v>30</v>
      </c>
      <c r="N24" s="64">
        <v>0</v>
      </c>
      <c r="O24" s="66">
        <v>0</v>
      </c>
    </row>
    <row r="25" spans="2:15" x14ac:dyDescent="0.25">
      <c r="B25" s="136">
        <v>13</v>
      </c>
      <c r="C25" s="137"/>
      <c r="D25" s="138" t="s">
        <v>24</v>
      </c>
      <c r="E25" s="137"/>
      <c r="F25" s="99" t="s">
        <v>30</v>
      </c>
      <c r="G25" s="100" t="s">
        <v>30</v>
      </c>
      <c r="H25" s="64">
        <v>0</v>
      </c>
      <c r="I25" s="64">
        <v>0</v>
      </c>
      <c r="J25" s="100" t="s">
        <v>30</v>
      </c>
      <c r="K25" s="64">
        <v>0</v>
      </c>
      <c r="L25" s="64">
        <v>0</v>
      </c>
      <c r="M25" s="100" t="s">
        <v>30</v>
      </c>
      <c r="N25" s="64">
        <v>0</v>
      </c>
      <c r="O25" s="66">
        <v>0</v>
      </c>
    </row>
    <row r="26" spans="2:15" x14ac:dyDescent="0.25">
      <c r="B26" s="136">
        <v>14</v>
      </c>
      <c r="C26" s="137"/>
      <c r="D26" s="138" t="s">
        <v>13</v>
      </c>
      <c r="E26" s="137"/>
      <c r="F26" s="99" t="s">
        <v>30</v>
      </c>
      <c r="G26" s="100" t="s">
        <v>30</v>
      </c>
      <c r="H26" s="64">
        <v>0</v>
      </c>
      <c r="I26" s="64">
        <v>0</v>
      </c>
      <c r="J26" s="100" t="s">
        <v>30</v>
      </c>
      <c r="K26" s="64">
        <v>0</v>
      </c>
      <c r="L26" s="64">
        <v>0</v>
      </c>
      <c r="M26" s="100" t="s">
        <v>30</v>
      </c>
      <c r="N26" s="64">
        <v>0</v>
      </c>
      <c r="O26" s="66">
        <v>0</v>
      </c>
    </row>
    <row r="27" spans="2:15" x14ac:dyDescent="0.25">
      <c r="B27" s="136">
        <v>15</v>
      </c>
      <c r="C27" s="137"/>
      <c r="D27" s="138" t="s">
        <v>123</v>
      </c>
      <c r="E27" s="137"/>
      <c r="F27" s="99" t="s">
        <v>30</v>
      </c>
      <c r="G27" s="100" t="s">
        <v>30</v>
      </c>
      <c r="H27" s="64">
        <v>0</v>
      </c>
      <c r="I27" s="64">
        <v>0</v>
      </c>
      <c r="J27" s="100" t="s">
        <v>30</v>
      </c>
      <c r="K27" s="64">
        <v>0</v>
      </c>
      <c r="L27" s="64">
        <v>0</v>
      </c>
      <c r="M27" s="100" t="s">
        <v>30</v>
      </c>
      <c r="N27" s="64">
        <v>0</v>
      </c>
      <c r="O27" s="66">
        <v>0</v>
      </c>
    </row>
    <row r="28" spans="2:15" x14ac:dyDescent="0.25">
      <c r="B28" s="136">
        <v>16</v>
      </c>
      <c r="C28" s="137"/>
      <c r="D28" s="138" t="s">
        <v>10</v>
      </c>
      <c r="E28" s="137"/>
      <c r="F28" s="99" t="s">
        <v>30</v>
      </c>
      <c r="G28" s="100" t="s">
        <v>30</v>
      </c>
      <c r="H28" s="64">
        <v>0</v>
      </c>
      <c r="I28" s="64">
        <v>0</v>
      </c>
      <c r="J28" s="100" t="s">
        <v>30</v>
      </c>
      <c r="K28" s="64">
        <v>0</v>
      </c>
      <c r="L28" s="64">
        <v>0</v>
      </c>
      <c r="M28" s="100" t="s">
        <v>30</v>
      </c>
      <c r="N28" s="64">
        <v>0</v>
      </c>
      <c r="O28" s="66">
        <v>0</v>
      </c>
    </row>
    <row r="29" spans="2:15" x14ac:dyDescent="0.25">
      <c r="B29" s="136">
        <v>17</v>
      </c>
      <c r="C29" s="137"/>
      <c r="D29" s="138" t="s">
        <v>35</v>
      </c>
      <c r="E29" s="137"/>
      <c r="F29" s="99" t="s">
        <v>30</v>
      </c>
      <c r="G29" s="100" t="s">
        <v>30</v>
      </c>
      <c r="H29" s="64">
        <v>0</v>
      </c>
      <c r="I29" s="64">
        <v>0</v>
      </c>
      <c r="J29" s="100" t="s">
        <v>30</v>
      </c>
      <c r="K29" s="64">
        <v>0</v>
      </c>
      <c r="L29" s="64">
        <v>0</v>
      </c>
      <c r="M29" s="100" t="s">
        <v>30</v>
      </c>
      <c r="N29" s="64">
        <v>0</v>
      </c>
      <c r="O29" s="66">
        <v>0</v>
      </c>
    </row>
    <row r="30" spans="2:15" x14ac:dyDescent="0.25">
      <c r="B30" s="136">
        <v>18</v>
      </c>
      <c r="C30" s="137"/>
      <c r="D30" s="138" t="s">
        <v>34</v>
      </c>
      <c r="E30" s="137"/>
      <c r="F30" s="99" t="s">
        <v>30</v>
      </c>
      <c r="G30" s="100" t="s">
        <v>30</v>
      </c>
      <c r="H30" s="64">
        <v>0</v>
      </c>
      <c r="I30" s="64">
        <v>0</v>
      </c>
      <c r="J30" s="100" t="s">
        <v>30</v>
      </c>
      <c r="K30" s="64">
        <v>0</v>
      </c>
      <c r="L30" s="64">
        <v>0</v>
      </c>
      <c r="M30" s="100" t="s">
        <v>30</v>
      </c>
      <c r="N30" s="64">
        <v>0</v>
      </c>
      <c r="O30" s="66">
        <v>0</v>
      </c>
    </row>
    <row r="31" spans="2:15" x14ac:dyDescent="0.25">
      <c r="B31" s="136">
        <v>19</v>
      </c>
      <c r="C31" s="137"/>
      <c r="D31" s="138" t="s">
        <v>5</v>
      </c>
      <c r="E31" s="137"/>
      <c r="F31" s="99" t="s">
        <v>30</v>
      </c>
      <c r="G31" s="100" t="s">
        <v>30</v>
      </c>
      <c r="H31" s="64">
        <v>0</v>
      </c>
      <c r="I31" s="64">
        <v>0</v>
      </c>
      <c r="J31" s="100" t="s">
        <v>30</v>
      </c>
      <c r="K31" s="64">
        <v>0</v>
      </c>
      <c r="L31" s="64">
        <v>0</v>
      </c>
      <c r="M31" s="100" t="s">
        <v>30</v>
      </c>
      <c r="N31" s="64">
        <v>0</v>
      </c>
      <c r="O31" s="66">
        <v>0</v>
      </c>
    </row>
    <row r="32" spans="2:15" x14ac:dyDescent="0.25">
      <c r="B32" s="141" t="s">
        <v>121</v>
      </c>
      <c r="C32" s="142"/>
      <c r="D32" s="142"/>
      <c r="E32" s="142"/>
      <c r="F32" s="142"/>
      <c r="G32" s="142"/>
      <c r="H32" s="142"/>
      <c r="I32" s="142"/>
      <c r="J32" s="142"/>
      <c r="K32" s="142"/>
      <c r="L32" s="142"/>
      <c r="M32" s="142"/>
      <c r="N32" s="142"/>
      <c r="O32" s="143"/>
    </row>
    <row r="33" spans="2:15" x14ac:dyDescent="0.25">
      <c r="B33" s="136">
        <v>20</v>
      </c>
      <c r="C33" s="137"/>
      <c r="D33" s="138" t="s">
        <v>36</v>
      </c>
      <c r="E33" s="137"/>
      <c r="F33" s="99" t="s">
        <v>30</v>
      </c>
      <c r="G33" s="100" t="s">
        <v>30</v>
      </c>
      <c r="H33" s="64">
        <v>0</v>
      </c>
      <c r="I33" s="64">
        <v>0</v>
      </c>
      <c r="J33" s="100" t="s">
        <v>30</v>
      </c>
      <c r="K33" s="64">
        <v>0</v>
      </c>
      <c r="L33" s="64">
        <v>0</v>
      </c>
      <c r="M33" s="100" t="s">
        <v>30</v>
      </c>
      <c r="N33" s="64">
        <v>0</v>
      </c>
      <c r="O33" s="66">
        <v>0</v>
      </c>
    </row>
    <row r="34" spans="2:15" x14ac:dyDescent="0.25">
      <c r="B34" s="136">
        <v>21</v>
      </c>
      <c r="C34" s="137"/>
      <c r="D34" s="138" t="s">
        <v>37</v>
      </c>
      <c r="E34" s="137"/>
      <c r="F34" s="99" t="s">
        <v>30</v>
      </c>
      <c r="G34" s="100" t="s">
        <v>30</v>
      </c>
      <c r="H34" s="64">
        <v>0</v>
      </c>
      <c r="I34" s="64">
        <v>0</v>
      </c>
      <c r="J34" s="100" t="s">
        <v>30</v>
      </c>
      <c r="K34" s="64">
        <v>0</v>
      </c>
      <c r="L34" s="64">
        <v>0</v>
      </c>
      <c r="M34" s="100" t="s">
        <v>30</v>
      </c>
      <c r="N34" s="64">
        <v>0</v>
      </c>
      <c r="O34" s="66">
        <v>0</v>
      </c>
    </row>
    <row r="35" spans="2:15" x14ac:dyDescent="0.25">
      <c r="B35" s="136">
        <v>22</v>
      </c>
      <c r="C35" s="137"/>
      <c r="D35" s="138" t="s">
        <v>32</v>
      </c>
      <c r="E35" s="137"/>
      <c r="F35" s="99" t="s">
        <v>30</v>
      </c>
      <c r="G35" s="100" t="s">
        <v>30</v>
      </c>
      <c r="H35" s="64">
        <v>0</v>
      </c>
      <c r="I35" s="64">
        <v>0</v>
      </c>
      <c r="J35" s="100" t="s">
        <v>30</v>
      </c>
      <c r="K35" s="64">
        <v>0</v>
      </c>
      <c r="L35" s="64">
        <v>0</v>
      </c>
      <c r="M35" s="100" t="s">
        <v>30</v>
      </c>
      <c r="N35" s="64">
        <v>0</v>
      </c>
      <c r="O35" s="66">
        <v>0</v>
      </c>
    </row>
    <row r="36" spans="2:15" x14ac:dyDescent="0.25">
      <c r="B36" s="136">
        <v>23</v>
      </c>
      <c r="C36" s="137"/>
      <c r="D36" s="138" t="s">
        <v>33</v>
      </c>
      <c r="E36" s="137"/>
      <c r="F36" s="99" t="s">
        <v>30</v>
      </c>
      <c r="G36" s="100" t="s">
        <v>30</v>
      </c>
      <c r="H36" s="64">
        <v>0</v>
      </c>
      <c r="I36" s="64">
        <v>0</v>
      </c>
      <c r="J36" s="100" t="s">
        <v>30</v>
      </c>
      <c r="K36" s="64">
        <v>0</v>
      </c>
      <c r="L36" s="64">
        <v>0</v>
      </c>
      <c r="M36" s="100" t="s">
        <v>30</v>
      </c>
      <c r="N36" s="64">
        <v>0</v>
      </c>
      <c r="O36" s="66">
        <v>0</v>
      </c>
    </row>
    <row r="37" spans="2:15" x14ac:dyDescent="0.25">
      <c r="B37" s="136">
        <v>24</v>
      </c>
      <c r="C37" s="137"/>
      <c r="D37" s="138" t="s">
        <v>25</v>
      </c>
      <c r="E37" s="137"/>
      <c r="F37" s="99" t="s">
        <v>30</v>
      </c>
      <c r="G37" s="100" t="s">
        <v>30</v>
      </c>
      <c r="H37" s="64">
        <v>0</v>
      </c>
      <c r="I37" s="64">
        <v>0</v>
      </c>
      <c r="J37" s="100" t="s">
        <v>30</v>
      </c>
      <c r="K37" s="64">
        <v>0</v>
      </c>
      <c r="L37" s="64">
        <v>0</v>
      </c>
      <c r="M37" s="100" t="s">
        <v>30</v>
      </c>
      <c r="N37" s="64">
        <v>0</v>
      </c>
      <c r="O37" s="66">
        <v>0</v>
      </c>
    </row>
    <row r="38" spans="2:15" x14ac:dyDescent="0.25">
      <c r="B38" s="136">
        <v>25</v>
      </c>
      <c r="C38" s="137"/>
      <c r="D38" s="138" t="s">
        <v>26</v>
      </c>
      <c r="E38" s="137"/>
      <c r="F38" s="99" t="s">
        <v>30</v>
      </c>
      <c r="G38" s="100" t="s">
        <v>30</v>
      </c>
      <c r="H38" s="64">
        <v>0</v>
      </c>
      <c r="I38" s="64">
        <v>0</v>
      </c>
      <c r="J38" s="100" t="s">
        <v>30</v>
      </c>
      <c r="K38" s="64">
        <v>0</v>
      </c>
      <c r="L38" s="64">
        <v>0</v>
      </c>
      <c r="M38" s="100" t="s">
        <v>30</v>
      </c>
      <c r="N38" s="64">
        <v>0</v>
      </c>
      <c r="O38" s="66">
        <v>0</v>
      </c>
    </row>
    <row r="39" spans="2:15" x14ac:dyDescent="0.25">
      <c r="B39" s="136">
        <v>26</v>
      </c>
      <c r="C39" s="137"/>
      <c r="D39" s="138" t="s">
        <v>27</v>
      </c>
      <c r="E39" s="137"/>
      <c r="F39" s="99" t="s">
        <v>30</v>
      </c>
      <c r="G39" s="100" t="s">
        <v>30</v>
      </c>
      <c r="H39" s="64">
        <v>0</v>
      </c>
      <c r="I39" s="64">
        <v>0</v>
      </c>
      <c r="J39" s="100" t="s">
        <v>30</v>
      </c>
      <c r="K39" s="64">
        <v>0</v>
      </c>
      <c r="L39" s="64">
        <v>0</v>
      </c>
      <c r="M39" s="100" t="s">
        <v>30</v>
      </c>
      <c r="N39" s="64">
        <v>0</v>
      </c>
      <c r="O39" s="66">
        <v>0</v>
      </c>
    </row>
    <row r="40" spans="2:15" x14ac:dyDescent="0.25">
      <c r="B40" s="141" t="s">
        <v>122</v>
      </c>
      <c r="C40" s="142"/>
      <c r="D40" s="142"/>
      <c r="E40" s="142"/>
      <c r="F40" s="142"/>
      <c r="G40" s="142"/>
      <c r="H40" s="142"/>
      <c r="I40" s="142"/>
      <c r="J40" s="142"/>
      <c r="K40" s="142"/>
      <c r="L40" s="142"/>
      <c r="M40" s="142"/>
      <c r="N40" s="142"/>
      <c r="O40" s="143"/>
    </row>
    <row r="41" spans="2:15" x14ac:dyDescent="0.25">
      <c r="B41" s="136">
        <v>27</v>
      </c>
      <c r="C41" s="137"/>
      <c r="D41" s="144" t="s">
        <v>188</v>
      </c>
      <c r="E41" s="145"/>
      <c r="F41" s="99" t="s">
        <v>30</v>
      </c>
      <c r="G41" s="100" t="s">
        <v>30</v>
      </c>
      <c r="H41" s="64">
        <v>0</v>
      </c>
      <c r="I41" s="64">
        <v>0</v>
      </c>
      <c r="J41" s="100" t="s">
        <v>30</v>
      </c>
      <c r="K41" s="64">
        <v>0</v>
      </c>
      <c r="L41" s="64">
        <v>0</v>
      </c>
      <c r="M41" s="100" t="s">
        <v>30</v>
      </c>
      <c r="N41" s="64">
        <v>0</v>
      </c>
      <c r="O41" s="66">
        <v>0</v>
      </c>
    </row>
    <row r="42" spans="2:15" x14ac:dyDescent="0.25">
      <c r="B42" s="136">
        <v>28</v>
      </c>
      <c r="C42" s="137"/>
      <c r="D42" s="144" t="s">
        <v>188</v>
      </c>
      <c r="E42" s="145"/>
      <c r="F42" s="99" t="s">
        <v>30</v>
      </c>
      <c r="G42" s="100" t="s">
        <v>30</v>
      </c>
      <c r="H42" s="64">
        <v>0</v>
      </c>
      <c r="I42" s="64">
        <v>0</v>
      </c>
      <c r="J42" s="100" t="s">
        <v>30</v>
      </c>
      <c r="K42" s="64">
        <v>0</v>
      </c>
      <c r="L42" s="64">
        <v>0</v>
      </c>
      <c r="M42" s="100" t="s">
        <v>30</v>
      </c>
      <c r="N42" s="64">
        <v>0</v>
      </c>
      <c r="O42" s="66">
        <v>0</v>
      </c>
    </row>
    <row r="43" spans="2:15" x14ac:dyDescent="0.25">
      <c r="B43" s="136">
        <v>29</v>
      </c>
      <c r="C43" s="137"/>
      <c r="D43" s="144" t="s">
        <v>188</v>
      </c>
      <c r="E43" s="145"/>
      <c r="F43" s="99" t="s">
        <v>30</v>
      </c>
      <c r="G43" s="100" t="s">
        <v>30</v>
      </c>
      <c r="H43" s="64">
        <v>0</v>
      </c>
      <c r="I43" s="64">
        <v>0</v>
      </c>
      <c r="J43" s="100" t="s">
        <v>30</v>
      </c>
      <c r="K43" s="64">
        <v>0</v>
      </c>
      <c r="L43" s="64">
        <v>0</v>
      </c>
      <c r="M43" s="100" t="s">
        <v>30</v>
      </c>
      <c r="N43" s="64">
        <v>0</v>
      </c>
      <c r="O43" s="66">
        <v>0</v>
      </c>
    </row>
    <row r="44" spans="2:15" x14ac:dyDescent="0.25">
      <c r="B44" s="136">
        <v>30</v>
      </c>
      <c r="C44" s="137"/>
      <c r="D44" s="144" t="s">
        <v>188</v>
      </c>
      <c r="E44" s="145"/>
      <c r="F44" s="99" t="s">
        <v>30</v>
      </c>
      <c r="G44" s="100" t="s">
        <v>30</v>
      </c>
      <c r="H44" s="64">
        <v>0</v>
      </c>
      <c r="I44" s="64">
        <v>0</v>
      </c>
      <c r="J44" s="100" t="s">
        <v>30</v>
      </c>
      <c r="K44" s="64">
        <v>0</v>
      </c>
      <c r="L44" s="64">
        <v>0</v>
      </c>
      <c r="M44" s="100" t="s">
        <v>30</v>
      </c>
      <c r="N44" s="64">
        <v>0</v>
      </c>
      <c r="O44" s="66">
        <v>0</v>
      </c>
    </row>
    <row r="45" spans="2:15" x14ac:dyDescent="0.25">
      <c r="B45" s="136">
        <v>31</v>
      </c>
      <c r="C45" s="137"/>
      <c r="D45" s="144" t="s">
        <v>188</v>
      </c>
      <c r="E45" s="145"/>
      <c r="F45" s="99" t="s">
        <v>30</v>
      </c>
      <c r="G45" s="100" t="s">
        <v>30</v>
      </c>
      <c r="H45" s="64">
        <v>0</v>
      </c>
      <c r="I45" s="64">
        <v>0</v>
      </c>
      <c r="J45" s="100" t="s">
        <v>30</v>
      </c>
      <c r="K45" s="64">
        <v>0</v>
      </c>
      <c r="L45" s="64">
        <v>0</v>
      </c>
      <c r="M45" s="100" t="s">
        <v>30</v>
      </c>
      <c r="N45" s="64">
        <v>0</v>
      </c>
      <c r="O45" s="66">
        <v>0</v>
      </c>
    </row>
    <row r="46" spans="2:15" x14ac:dyDescent="0.25">
      <c r="B46" s="141" t="s">
        <v>191</v>
      </c>
      <c r="C46" s="142"/>
      <c r="D46" s="142"/>
      <c r="E46" s="142"/>
      <c r="F46" s="142"/>
      <c r="G46" s="142"/>
      <c r="H46" s="142"/>
      <c r="I46" s="142"/>
      <c r="J46" s="142"/>
      <c r="K46" s="142"/>
      <c r="L46" s="142"/>
      <c r="M46" s="142"/>
      <c r="N46" s="142"/>
      <c r="O46" s="143"/>
    </row>
    <row r="47" spans="2:15" x14ac:dyDescent="0.25">
      <c r="B47" s="136">
        <v>32</v>
      </c>
      <c r="C47" s="137"/>
      <c r="D47" s="138" t="s">
        <v>192</v>
      </c>
      <c r="E47" s="137"/>
      <c r="F47" s="62"/>
      <c r="G47" s="115" t="s">
        <v>188</v>
      </c>
      <c r="H47" s="64"/>
      <c r="I47" s="65"/>
      <c r="J47" s="115" t="s">
        <v>188</v>
      </c>
      <c r="K47" s="64"/>
      <c r="L47" s="65"/>
      <c r="M47" s="115" t="s">
        <v>188</v>
      </c>
      <c r="N47" s="64"/>
      <c r="O47" s="66"/>
    </row>
    <row r="48" spans="2:15" x14ac:dyDescent="0.25">
      <c r="B48" s="136">
        <v>33</v>
      </c>
      <c r="C48" s="137"/>
      <c r="D48" s="138" t="s">
        <v>193</v>
      </c>
      <c r="E48" s="137"/>
      <c r="F48" s="62"/>
      <c r="G48" s="67" t="s">
        <v>188</v>
      </c>
      <c r="H48" s="68" t="s">
        <v>188</v>
      </c>
      <c r="I48" s="69" t="s">
        <v>188</v>
      </c>
      <c r="J48" s="67" t="s">
        <v>188</v>
      </c>
      <c r="K48" s="68" t="s">
        <v>188</v>
      </c>
      <c r="L48" s="69" t="s">
        <v>188</v>
      </c>
      <c r="M48" s="67" t="s">
        <v>188</v>
      </c>
      <c r="N48" s="68" t="s">
        <v>188</v>
      </c>
      <c r="O48" s="66" t="s">
        <v>188</v>
      </c>
    </row>
    <row r="49" spans="2:15" x14ac:dyDescent="0.25">
      <c r="B49" s="136">
        <v>34</v>
      </c>
      <c r="C49" s="137"/>
      <c r="D49" s="138" t="s">
        <v>194</v>
      </c>
      <c r="E49" s="137"/>
      <c r="F49" s="62"/>
      <c r="G49" s="67" t="s">
        <v>188</v>
      </c>
      <c r="H49" s="71"/>
      <c r="I49" s="72"/>
      <c r="J49" s="67" t="s">
        <v>188</v>
      </c>
      <c r="K49" s="71"/>
      <c r="L49" s="72"/>
      <c r="M49" s="67" t="s">
        <v>188</v>
      </c>
      <c r="N49" s="71"/>
      <c r="O49" s="73"/>
    </row>
    <row r="50" spans="2:15" x14ac:dyDescent="0.25">
      <c r="B50" s="136">
        <v>35</v>
      </c>
      <c r="C50" s="137"/>
      <c r="D50" s="138" t="s">
        <v>190</v>
      </c>
      <c r="E50" s="137"/>
      <c r="F50" s="117" t="s">
        <v>188</v>
      </c>
      <c r="G50" s="116"/>
      <c r="H50" s="75"/>
      <c r="I50" s="76"/>
      <c r="J50" s="74"/>
      <c r="K50" s="75"/>
      <c r="L50" s="76"/>
      <c r="M50" s="74"/>
      <c r="N50" s="75"/>
      <c r="O50" s="77"/>
    </row>
    <row r="51" spans="2:15" x14ac:dyDescent="0.25">
      <c r="B51" s="136">
        <v>36</v>
      </c>
      <c r="C51" s="137"/>
      <c r="D51" s="138" t="s">
        <v>207</v>
      </c>
      <c r="E51" s="137"/>
      <c r="F51" s="118"/>
      <c r="G51" s="106"/>
      <c r="H51" s="107"/>
      <c r="I51" s="107"/>
      <c r="J51" s="74"/>
      <c r="K51" s="75"/>
      <c r="L51" s="76"/>
      <c r="M51" s="74"/>
      <c r="N51" s="75"/>
      <c r="O51" s="77"/>
    </row>
    <row r="52" spans="2:15" ht="15.75" thickBot="1" x14ac:dyDescent="0.3">
      <c r="B52" s="136">
        <v>37</v>
      </c>
      <c r="C52" s="137"/>
      <c r="D52" s="139" t="s">
        <v>206</v>
      </c>
      <c r="E52" s="140"/>
      <c r="F52" s="119"/>
      <c r="G52" s="106"/>
      <c r="H52" s="107"/>
      <c r="I52" s="74"/>
      <c r="J52" s="74"/>
      <c r="K52" s="75"/>
      <c r="L52" s="76"/>
      <c r="M52" s="74"/>
      <c r="N52" s="75"/>
      <c r="O52" s="77"/>
    </row>
    <row r="53" spans="2:15" s="21" customFormat="1" ht="42" customHeight="1" x14ac:dyDescent="0.25">
      <c r="B53" s="133" t="s">
        <v>175</v>
      </c>
      <c r="C53" s="134"/>
      <c r="D53" s="134"/>
      <c r="E53" s="134"/>
      <c r="F53" s="134"/>
      <c r="G53" s="134"/>
      <c r="H53" s="134"/>
      <c r="I53" s="134"/>
      <c r="J53" s="134"/>
      <c r="K53" s="134"/>
      <c r="L53" s="134"/>
      <c r="M53" s="134"/>
      <c r="N53" s="134"/>
      <c r="O53" s="135"/>
    </row>
    <row r="54" spans="2:15" x14ac:dyDescent="0.25">
      <c r="O54" t="s">
        <v>219</v>
      </c>
    </row>
  </sheetData>
  <sheetProtection sheet="1" selectLockedCells="1" selectUnlockedCells="1"/>
  <mergeCells count="108">
    <mergeCell ref="B3:L3"/>
    <mergeCell ref="M3:O3"/>
    <mergeCell ref="B4:L4"/>
    <mergeCell ref="M4:O4"/>
    <mergeCell ref="B5:O5"/>
    <mergeCell ref="B6:O6"/>
    <mergeCell ref="B7:C7"/>
    <mergeCell ref="E7:F7"/>
    <mergeCell ref="G7:O7"/>
    <mergeCell ref="E9:F9"/>
    <mergeCell ref="G9:I9"/>
    <mergeCell ref="J9:L9"/>
    <mergeCell ref="M9:O9"/>
    <mergeCell ref="G10:I10"/>
    <mergeCell ref="J10:L10"/>
    <mergeCell ref="M10:O10"/>
    <mergeCell ref="D11:F11"/>
    <mergeCell ref="G11:I11"/>
    <mergeCell ref="J11:L11"/>
    <mergeCell ref="M11:O11"/>
    <mergeCell ref="B17:C17"/>
    <mergeCell ref="D17:E17"/>
    <mergeCell ref="B18:C18"/>
    <mergeCell ref="D18:E18"/>
    <mergeCell ref="B19:C19"/>
    <mergeCell ref="D19:E19"/>
    <mergeCell ref="M12:M13"/>
    <mergeCell ref="N12:O12"/>
    <mergeCell ref="B14:O14"/>
    <mergeCell ref="B15:C15"/>
    <mergeCell ref="D15:E15"/>
    <mergeCell ref="B16:C16"/>
    <mergeCell ref="D16:E16"/>
    <mergeCell ref="D12:E13"/>
    <mergeCell ref="F12:F13"/>
    <mergeCell ref="G12:G13"/>
    <mergeCell ref="H12:I12"/>
    <mergeCell ref="J12:J13"/>
    <mergeCell ref="K12:L12"/>
    <mergeCell ref="B8:C13"/>
    <mergeCell ref="D8:F8"/>
    <mergeCell ref="G8:I8"/>
    <mergeCell ref="J8:L8"/>
    <mergeCell ref="M8:O8"/>
    <mergeCell ref="B23:C23"/>
    <mergeCell ref="D23:E23"/>
    <mergeCell ref="B24:C24"/>
    <mergeCell ref="D24:E24"/>
    <mergeCell ref="B25:C25"/>
    <mergeCell ref="D25:E25"/>
    <mergeCell ref="B20:C20"/>
    <mergeCell ref="D20:E20"/>
    <mergeCell ref="B21:C21"/>
    <mergeCell ref="D21:E21"/>
    <mergeCell ref="B22:C22"/>
    <mergeCell ref="D22:E22"/>
    <mergeCell ref="B29:C29"/>
    <mergeCell ref="D29:E29"/>
    <mergeCell ref="B30:C30"/>
    <mergeCell ref="D30:E30"/>
    <mergeCell ref="B31:C31"/>
    <mergeCell ref="D31:E31"/>
    <mergeCell ref="B26:C26"/>
    <mergeCell ref="D26:E26"/>
    <mergeCell ref="B27:C27"/>
    <mergeCell ref="D27:E27"/>
    <mergeCell ref="B28:C28"/>
    <mergeCell ref="D28:E28"/>
    <mergeCell ref="B36:C36"/>
    <mergeCell ref="D36:E36"/>
    <mergeCell ref="B37:C37"/>
    <mergeCell ref="D37:E37"/>
    <mergeCell ref="B38:C38"/>
    <mergeCell ref="D38:E38"/>
    <mergeCell ref="B32:O32"/>
    <mergeCell ref="B33:C33"/>
    <mergeCell ref="D33:E33"/>
    <mergeCell ref="B34:C34"/>
    <mergeCell ref="D34:E34"/>
    <mergeCell ref="B35:C35"/>
    <mergeCell ref="D35:E35"/>
    <mergeCell ref="B43:C43"/>
    <mergeCell ref="D43:E43"/>
    <mergeCell ref="B44:C44"/>
    <mergeCell ref="D44:E44"/>
    <mergeCell ref="B45:C45"/>
    <mergeCell ref="D45:E45"/>
    <mergeCell ref="B39:C39"/>
    <mergeCell ref="D39:E39"/>
    <mergeCell ref="B40:O40"/>
    <mergeCell ref="B41:C41"/>
    <mergeCell ref="D41:E41"/>
    <mergeCell ref="B42:C42"/>
    <mergeCell ref="D42:E42"/>
    <mergeCell ref="B53:O53"/>
    <mergeCell ref="B50:C50"/>
    <mergeCell ref="D50:E50"/>
    <mergeCell ref="B51:C51"/>
    <mergeCell ref="D51:E51"/>
    <mergeCell ref="B52:C52"/>
    <mergeCell ref="D52:E52"/>
    <mergeCell ref="B46:O46"/>
    <mergeCell ref="B47:C47"/>
    <mergeCell ref="D47:E47"/>
    <mergeCell ref="B48:C48"/>
    <mergeCell ref="D48:E48"/>
    <mergeCell ref="B49:C49"/>
    <mergeCell ref="D49:E49"/>
  </mergeCells>
  <dataValidations count="2">
    <dataValidation allowBlank="1" showErrorMessage="1" promptTitle="Select PHA Write-In" sqref="D41:E45" xr:uid="{BF6C500A-062C-422B-AB99-C3BBBB8F0DD5}"/>
    <dataValidation errorStyle="information" allowBlank="1" showInputMessage="1" showErrorMessage="1" errorTitle="Non Valid Adjustment" error="Please Select a Valid PHA Write-in adjustment." sqref="K41:L45 H41:I45 N41:O45" xr:uid="{5F6D1288-51E7-4F93-BC90-210714BC2157}"/>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4761B306-D4A9-4246-85E2-4C9E059B8CD8}">
          <x14:formula1>
            <xm:f>DropDown!$C$2:$C$4</xm:f>
          </x14:formula1>
          <xm:sqref>F22:G22 J22 M22</xm:sqref>
        </x14:dataValidation>
        <x14:dataValidation type="list" allowBlank="1" showInputMessage="1" showErrorMessage="1" xr:uid="{74F26D2F-5801-4FF3-9A4B-E991AE46C947}">
          <x14:formula1>
            <xm:f>DropDown!$E$1:$E$3</xm:f>
          </x14:formula1>
          <xm:sqref>D52:E52</xm:sqref>
        </x14:dataValidation>
        <x14:dataValidation type="list" allowBlank="1" showInputMessage="1" showErrorMessage="1" xr:uid="{5D43DFB2-9D5C-45B3-B31D-245CC081A13A}">
          <x14:formula1>
            <xm:f>DropDown!$A$2:$A$10</xm:f>
          </x14:formula1>
          <xm:sqref>J17 F17:G17 M17</xm:sqref>
        </x14:dataValidation>
        <x14:dataValidation type="list" allowBlank="1" showInputMessage="1" showErrorMessage="1" xr:uid="{3D228BE9-DF41-4766-90D5-E2CB3F16CD42}">
          <x14:formula1>
            <xm:f>DropDown!$B$2:$B$3</xm:f>
          </x14:formula1>
          <xm:sqref>F33:G39 F41:G45 J18:J21 F18:G21 M18:M21 J33:J39 M33:M39 J41:J45 M41:M45 M23:M31 J23:J31 F23:G31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6F10A-2BBB-4C57-BFC0-FF210891E412}">
  <sheetPr>
    <tabColor theme="9"/>
    <pageSetUpPr fitToPage="1"/>
  </sheetPr>
  <dimension ref="B2:O51"/>
  <sheetViews>
    <sheetView showGridLines="0" showRowColHeaders="0" showRuler="0" zoomScale="75" zoomScaleNormal="75" workbookViewId="0">
      <selection activeCell="K20" sqref="K20"/>
    </sheetView>
  </sheetViews>
  <sheetFormatPr defaultRowHeight="15" x14ac:dyDescent="0.25"/>
  <cols>
    <col min="1" max="1" width="5.7109375" customWidth="1"/>
    <col min="2" max="2" width="3.42578125" customWidth="1"/>
    <col min="3" max="3" width="3" customWidth="1"/>
    <col min="4" max="4" width="16.140625" style="18" customWidth="1"/>
    <col min="5" max="5" width="20.140625" style="18" customWidth="1"/>
    <col min="6" max="7" width="9.28515625" style="1" customWidth="1"/>
    <col min="8" max="9" width="9.28515625" customWidth="1"/>
    <col min="10" max="10" width="10.140625" style="1" customWidth="1"/>
    <col min="11" max="12" width="10.140625" customWidth="1"/>
    <col min="13" max="13" width="10.140625" style="1" customWidth="1"/>
    <col min="14" max="15" width="10.140625" customWidth="1"/>
  </cols>
  <sheetData>
    <row r="2" spans="2:15" x14ac:dyDescent="0.25">
      <c r="B2" s="181" t="s">
        <v>40</v>
      </c>
      <c r="C2" s="181"/>
      <c r="D2" s="181"/>
      <c r="E2" s="181"/>
      <c r="F2" s="181"/>
      <c r="G2" s="181"/>
      <c r="H2" s="181"/>
      <c r="I2" s="181"/>
      <c r="J2" s="181"/>
      <c r="K2" s="181"/>
      <c r="L2" s="181"/>
      <c r="M2" s="182"/>
      <c r="N2" s="182"/>
      <c r="O2" s="182"/>
    </row>
    <row r="3" spans="2:15" x14ac:dyDescent="0.25">
      <c r="B3" s="183" t="s">
        <v>42</v>
      </c>
      <c r="C3" s="183"/>
      <c r="D3" s="183"/>
      <c r="E3" s="183"/>
      <c r="F3" s="183"/>
      <c r="G3" s="183"/>
      <c r="H3" s="183"/>
      <c r="I3" s="183"/>
      <c r="J3" s="183"/>
      <c r="K3" s="183"/>
      <c r="L3" s="183"/>
      <c r="M3" s="182"/>
      <c r="N3" s="182"/>
      <c r="O3" s="182"/>
    </row>
    <row r="4" spans="2:15" x14ac:dyDescent="0.25">
      <c r="B4" s="183" t="s">
        <v>41</v>
      </c>
      <c r="C4" s="183"/>
      <c r="D4" s="183"/>
      <c r="E4" s="183"/>
      <c r="F4" s="183"/>
      <c r="G4" s="183"/>
      <c r="H4" s="183"/>
      <c r="I4" s="183"/>
      <c r="J4" s="183"/>
      <c r="K4" s="183"/>
      <c r="L4" s="183"/>
      <c r="M4" s="183"/>
      <c r="N4" s="183"/>
      <c r="O4" s="183"/>
    </row>
    <row r="5" spans="2:15" x14ac:dyDescent="0.25">
      <c r="B5" s="184"/>
      <c r="C5" s="184"/>
      <c r="D5" s="184"/>
      <c r="E5" s="184"/>
      <c r="F5" s="184"/>
      <c r="G5" s="184"/>
      <c r="H5" s="184"/>
      <c r="I5" s="184"/>
      <c r="J5" s="184"/>
      <c r="K5" s="184"/>
      <c r="L5" s="184"/>
      <c r="M5" s="184"/>
      <c r="N5" s="184"/>
      <c r="O5" s="184"/>
    </row>
    <row r="6" spans="2:15" ht="16.5" thickBot="1" x14ac:dyDescent="0.3">
      <c r="B6" s="185">
        <v>1</v>
      </c>
      <c r="C6" s="185"/>
      <c r="D6" s="59" t="s">
        <v>55</v>
      </c>
      <c r="E6" s="195">
        <v>43416</v>
      </c>
      <c r="F6" s="196"/>
      <c r="G6" s="188" t="s">
        <v>164</v>
      </c>
      <c r="H6" s="189"/>
      <c r="I6" s="189"/>
      <c r="J6" s="189"/>
      <c r="K6" s="189"/>
      <c r="L6" s="189"/>
      <c r="M6" s="189"/>
      <c r="N6" s="189"/>
      <c r="O6" s="189"/>
    </row>
    <row r="7" spans="2:15" x14ac:dyDescent="0.25">
      <c r="B7" s="157">
        <v>2</v>
      </c>
      <c r="C7" s="158"/>
      <c r="D7" s="163" t="s">
        <v>45</v>
      </c>
      <c r="E7" s="164"/>
      <c r="F7" s="165"/>
      <c r="G7" s="166" t="s">
        <v>61</v>
      </c>
      <c r="H7" s="167"/>
      <c r="I7" s="168"/>
      <c r="J7" s="166" t="s">
        <v>62</v>
      </c>
      <c r="K7" s="167"/>
      <c r="L7" s="168"/>
      <c r="M7" s="166" t="s">
        <v>63</v>
      </c>
      <c r="N7" s="167"/>
      <c r="O7" s="169"/>
    </row>
    <row r="8" spans="2:15" x14ac:dyDescent="0.25">
      <c r="B8" s="159"/>
      <c r="C8" s="160"/>
      <c r="D8" s="57" t="s">
        <v>56</v>
      </c>
      <c r="E8" s="193" t="s">
        <v>125</v>
      </c>
      <c r="F8" s="194"/>
      <c r="G8" s="190" t="s">
        <v>186</v>
      </c>
      <c r="H8" s="191"/>
      <c r="I8" s="192"/>
      <c r="J8" s="190" t="s">
        <v>186</v>
      </c>
      <c r="K8" s="191"/>
      <c r="L8" s="192"/>
      <c r="M8" s="190" t="s">
        <v>186</v>
      </c>
      <c r="N8" s="191"/>
      <c r="O8" s="192"/>
    </row>
    <row r="9" spans="2:15" x14ac:dyDescent="0.25">
      <c r="B9" s="159"/>
      <c r="C9" s="160"/>
      <c r="D9" s="57" t="s">
        <v>57</v>
      </c>
      <c r="E9" s="57" t="s">
        <v>59</v>
      </c>
      <c r="F9" s="58" t="s">
        <v>58</v>
      </c>
      <c r="G9" s="190" t="s">
        <v>187</v>
      </c>
      <c r="H9" s="191"/>
      <c r="I9" s="192"/>
      <c r="J9" s="190" t="s">
        <v>187</v>
      </c>
      <c r="K9" s="191"/>
      <c r="L9" s="192"/>
      <c r="M9" s="190" t="s">
        <v>187</v>
      </c>
      <c r="N9" s="191"/>
      <c r="O9" s="192"/>
    </row>
    <row r="10" spans="2:15" x14ac:dyDescent="0.25">
      <c r="B10" s="159"/>
      <c r="C10" s="160"/>
      <c r="D10" s="150" t="s">
        <v>0</v>
      </c>
      <c r="E10" s="151"/>
      <c r="F10" s="154" t="s">
        <v>16</v>
      </c>
      <c r="G10" s="146" t="s">
        <v>16</v>
      </c>
      <c r="H10" s="148" t="s">
        <v>19</v>
      </c>
      <c r="I10" s="156"/>
      <c r="J10" s="146" t="s">
        <v>16</v>
      </c>
      <c r="K10" s="148" t="s">
        <v>19</v>
      </c>
      <c r="L10" s="156"/>
      <c r="M10" s="146" t="s">
        <v>16</v>
      </c>
      <c r="N10" s="148" t="s">
        <v>19</v>
      </c>
      <c r="O10" s="149"/>
    </row>
    <row r="11" spans="2:15" x14ac:dyDescent="0.25">
      <c r="B11" s="161"/>
      <c r="C11" s="162"/>
      <c r="D11" s="152"/>
      <c r="E11" s="153"/>
      <c r="F11" s="155"/>
      <c r="G11" s="147"/>
      <c r="H11" s="16" t="s">
        <v>17</v>
      </c>
      <c r="I11" s="17" t="s">
        <v>18</v>
      </c>
      <c r="J11" s="147"/>
      <c r="K11" s="16" t="s">
        <v>17</v>
      </c>
      <c r="L11" s="17" t="s">
        <v>18</v>
      </c>
      <c r="M11" s="147"/>
      <c r="N11" s="16" t="s">
        <v>17</v>
      </c>
      <c r="O11" s="60" t="s">
        <v>18</v>
      </c>
    </row>
    <row r="12" spans="2:15" x14ac:dyDescent="0.25">
      <c r="B12" s="141" t="s">
        <v>120</v>
      </c>
      <c r="C12" s="142"/>
      <c r="D12" s="142"/>
      <c r="E12" s="142"/>
      <c r="F12" s="142"/>
      <c r="G12" s="142"/>
      <c r="H12" s="142"/>
      <c r="I12" s="142"/>
      <c r="J12" s="142"/>
      <c r="K12" s="142"/>
      <c r="L12" s="142"/>
      <c r="M12" s="142"/>
      <c r="N12" s="142"/>
      <c r="O12" s="143"/>
    </row>
    <row r="13" spans="2:15" x14ac:dyDescent="0.25">
      <c r="B13" s="136">
        <v>3</v>
      </c>
      <c r="C13" s="137"/>
      <c r="D13" s="138" t="s">
        <v>203</v>
      </c>
      <c r="E13" s="137"/>
      <c r="F13" s="9">
        <v>1967</v>
      </c>
      <c r="G13" s="7">
        <v>1992</v>
      </c>
      <c r="H13" s="11">
        <v>-105.625</v>
      </c>
      <c r="I13" s="11">
        <v>0</v>
      </c>
      <c r="J13" s="7">
        <v>1928</v>
      </c>
      <c r="K13" s="11">
        <v>0</v>
      </c>
      <c r="L13" s="11">
        <v>120.41249999999999</v>
      </c>
      <c r="M13" s="7">
        <v>2006</v>
      </c>
      <c r="N13" s="11">
        <v>-185.05499999999998</v>
      </c>
      <c r="O13" s="61">
        <v>0</v>
      </c>
    </row>
    <row r="14" spans="2:15" x14ac:dyDescent="0.25">
      <c r="B14" s="136">
        <v>4</v>
      </c>
      <c r="C14" s="137"/>
      <c r="D14" s="138" t="s">
        <v>20</v>
      </c>
      <c r="E14" s="137"/>
      <c r="F14" s="84">
        <v>950</v>
      </c>
      <c r="G14" s="63">
        <v>800</v>
      </c>
      <c r="H14" s="64">
        <v>0</v>
      </c>
      <c r="I14" s="64">
        <v>15</v>
      </c>
      <c r="J14" s="63">
        <v>1100</v>
      </c>
      <c r="K14" s="64">
        <v>-15</v>
      </c>
      <c r="L14" s="64">
        <v>0</v>
      </c>
      <c r="M14" s="63">
        <v>650</v>
      </c>
      <c r="N14" s="64">
        <v>0</v>
      </c>
      <c r="O14" s="66">
        <v>30</v>
      </c>
    </row>
    <row r="15" spans="2:15" x14ac:dyDescent="0.25">
      <c r="B15" s="136">
        <v>5</v>
      </c>
      <c r="C15" s="137"/>
      <c r="D15" s="138" t="s">
        <v>21</v>
      </c>
      <c r="E15" s="137"/>
      <c r="F15" s="9">
        <v>2</v>
      </c>
      <c r="G15" s="7">
        <v>1.5</v>
      </c>
      <c r="H15" s="64">
        <v>0</v>
      </c>
      <c r="I15" s="64">
        <v>50</v>
      </c>
      <c r="J15" s="7">
        <v>1</v>
      </c>
      <c r="K15" s="64">
        <v>0</v>
      </c>
      <c r="L15" s="64">
        <v>100</v>
      </c>
      <c r="M15" s="7">
        <v>1.5</v>
      </c>
      <c r="N15" s="64">
        <v>0</v>
      </c>
      <c r="O15" s="66">
        <v>50</v>
      </c>
    </row>
    <row r="16" spans="2:15" x14ac:dyDescent="0.25">
      <c r="B16" s="136">
        <v>6</v>
      </c>
      <c r="C16" s="137"/>
      <c r="D16" s="138" t="s">
        <v>12</v>
      </c>
      <c r="E16" s="137"/>
      <c r="F16" s="84" t="s">
        <v>30</v>
      </c>
      <c r="G16" s="63" t="s">
        <v>29</v>
      </c>
      <c r="H16" s="64">
        <v>-7</v>
      </c>
      <c r="I16" s="64">
        <v>0</v>
      </c>
      <c r="J16" s="63" t="s">
        <v>30</v>
      </c>
      <c r="K16" s="64">
        <v>0</v>
      </c>
      <c r="L16" s="64">
        <v>0</v>
      </c>
      <c r="M16" s="63" t="s">
        <v>29</v>
      </c>
      <c r="N16" s="64">
        <v>-7</v>
      </c>
      <c r="O16" s="66">
        <v>0</v>
      </c>
    </row>
    <row r="17" spans="2:15" x14ac:dyDescent="0.25">
      <c r="B17" s="136">
        <v>7</v>
      </c>
      <c r="C17" s="137"/>
      <c r="D17" s="138" t="s">
        <v>8</v>
      </c>
      <c r="E17" s="137"/>
      <c r="F17" s="84" t="s">
        <v>29</v>
      </c>
      <c r="G17" s="63" t="s">
        <v>30</v>
      </c>
      <c r="H17" s="64">
        <v>0</v>
      </c>
      <c r="I17" s="64">
        <v>20</v>
      </c>
      <c r="J17" s="63" t="s">
        <v>29</v>
      </c>
      <c r="K17" s="64">
        <v>0</v>
      </c>
      <c r="L17" s="64">
        <v>0</v>
      </c>
      <c r="M17" s="63" t="s">
        <v>29</v>
      </c>
      <c r="N17" s="64">
        <v>0</v>
      </c>
      <c r="O17" s="66">
        <v>0</v>
      </c>
    </row>
    <row r="18" spans="2:15" x14ac:dyDescent="0.25">
      <c r="B18" s="136">
        <v>8</v>
      </c>
      <c r="C18" s="137"/>
      <c r="D18" s="138" t="s">
        <v>11</v>
      </c>
      <c r="E18" s="137"/>
      <c r="F18" s="84" t="s">
        <v>30</v>
      </c>
      <c r="G18" s="63" t="s">
        <v>29</v>
      </c>
      <c r="H18" s="64">
        <v>-10</v>
      </c>
      <c r="I18" s="64">
        <v>0</v>
      </c>
      <c r="J18" s="63" t="s">
        <v>29</v>
      </c>
      <c r="K18" s="64">
        <v>-10</v>
      </c>
      <c r="L18" s="64">
        <v>0</v>
      </c>
      <c r="M18" s="63" t="s">
        <v>30</v>
      </c>
      <c r="N18" s="64">
        <v>0</v>
      </c>
      <c r="O18" s="66">
        <v>0</v>
      </c>
    </row>
    <row r="19" spans="2:15" x14ac:dyDescent="0.25">
      <c r="B19" s="136">
        <v>9</v>
      </c>
      <c r="C19" s="137"/>
      <c r="D19" s="138" t="s">
        <v>14</v>
      </c>
      <c r="E19" s="137"/>
      <c r="F19" s="84" t="s">
        <v>29</v>
      </c>
      <c r="G19" s="63" t="s">
        <v>30</v>
      </c>
      <c r="H19" s="64">
        <v>0</v>
      </c>
      <c r="I19" s="64">
        <v>7</v>
      </c>
      <c r="J19" s="63" t="s">
        <v>30</v>
      </c>
      <c r="K19" s="64">
        <v>0</v>
      </c>
      <c r="L19" s="64">
        <v>7</v>
      </c>
      <c r="M19" s="63" t="s">
        <v>29</v>
      </c>
      <c r="N19" s="64">
        <v>0</v>
      </c>
      <c r="O19" s="66">
        <v>0</v>
      </c>
    </row>
    <row r="20" spans="2:15" x14ac:dyDescent="0.25">
      <c r="B20" s="136">
        <v>10</v>
      </c>
      <c r="C20" s="137"/>
      <c r="D20" s="138" t="s">
        <v>38</v>
      </c>
      <c r="E20" s="137"/>
      <c r="F20" s="84" t="s">
        <v>137</v>
      </c>
      <c r="G20" s="63" t="s">
        <v>137</v>
      </c>
      <c r="H20" s="64">
        <v>0</v>
      </c>
      <c r="I20" s="64">
        <v>0</v>
      </c>
      <c r="J20" s="63" t="s">
        <v>138</v>
      </c>
      <c r="K20" s="64">
        <v>0</v>
      </c>
      <c r="L20" s="64">
        <v>26</v>
      </c>
      <c r="M20" s="63" t="s">
        <v>137</v>
      </c>
      <c r="N20" s="64">
        <v>0</v>
      </c>
      <c r="O20" s="66">
        <v>76</v>
      </c>
    </row>
    <row r="21" spans="2:15" x14ac:dyDescent="0.25">
      <c r="B21" s="136">
        <v>11</v>
      </c>
      <c r="C21" s="137"/>
      <c r="D21" s="138" t="s">
        <v>9</v>
      </c>
      <c r="E21" s="137"/>
      <c r="F21" s="84" t="s">
        <v>29</v>
      </c>
      <c r="G21" s="63" t="s">
        <v>29</v>
      </c>
      <c r="H21" s="64">
        <v>0</v>
      </c>
      <c r="I21" s="64">
        <v>0</v>
      </c>
      <c r="J21" s="63" t="s">
        <v>30</v>
      </c>
      <c r="K21" s="64">
        <v>0</v>
      </c>
      <c r="L21" s="64">
        <v>3</v>
      </c>
      <c r="M21" s="63" t="s">
        <v>30</v>
      </c>
      <c r="N21" s="64">
        <v>0</v>
      </c>
      <c r="O21" s="66">
        <v>3</v>
      </c>
    </row>
    <row r="22" spans="2:15" x14ac:dyDescent="0.25">
      <c r="B22" s="136">
        <v>12</v>
      </c>
      <c r="C22" s="137"/>
      <c r="D22" s="138" t="s">
        <v>23</v>
      </c>
      <c r="E22" s="137"/>
      <c r="F22" s="84" t="s">
        <v>30</v>
      </c>
      <c r="G22" s="63" t="s">
        <v>29</v>
      </c>
      <c r="H22" s="64">
        <v>-8</v>
      </c>
      <c r="I22" s="64">
        <v>0</v>
      </c>
      <c r="J22" s="63" t="s">
        <v>29</v>
      </c>
      <c r="K22" s="64">
        <v>-8</v>
      </c>
      <c r="L22" s="64">
        <v>0</v>
      </c>
      <c r="M22" s="63" t="s">
        <v>29</v>
      </c>
      <c r="N22" s="64">
        <v>-8</v>
      </c>
      <c r="O22" s="66">
        <v>0</v>
      </c>
    </row>
    <row r="23" spans="2:15" x14ac:dyDescent="0.25">
      <c r="B23" s="136">
        <v>13</v>
      </c>
      <c r="C23" s="137"/>
      <c r="D23" s="138" t="s">
        <v>24</v>
      </c>
      <c r="E23" s="137"/>
      <c r="F23" s="84" t="s">
        <v>29</v>
      </c>
      <c r="G23" s="63" t="s">
        <v>30</v>
      </c>
      <c r="H23" s="64">
        <v>0</v>
      </c>
      <c r="I23" s="64">
        <v>6</v>
      </c>
      <c r="J23" s="63" t="s">
        <v>29</v>
      </c>
      <c r="K23" s="64">
        <v>0</v>
      </c>
      <c r="L23" s="64">
        <v>0</v>
      </c>
      <c r="M23" s="63" t="s">
        <v>30</v>
      </c>
      <c r="N23" s="64">
        <v>0</v>
      </c>
      <c r="O23" s="66">
        <v>6</v>
      </c>
    </row>
    <row r="24" spans="2:15" x14ac:dyDescent="0.25">
      <c r="B24" s="136">
        <v>14</v>
      </c>
      <c r="C24" s="137"/>
      <c r="D24" s="138" t="s">
        <v>13</v>
      </c>
      <c r="E24" s="137"/>
      <c r="F24" s="84" t="s">
        <v>29</v>
      </c>
      <c r="G24" s="63" t="s">
        <v>29</v>
      </c>
      <c r="H24" s="64">
        <v>0</v>
      </c>
      <c r="I24" s="64">
        <v>0</v>
      </c>
      <c r="J24" s="63" t="s">
        <v>30</v>
      </c>
      <c r="K24" s="64">
        <v>0</v>
      </c>
      <c r="L24" s="64">
        <v>20</v>
      </c>
      <c r="M24" s="63" t="s">
        <v>29</v>
      </c>
      <c r="N24" s="64">
        <v>0</v>
      </c>
      <c r="O24" s="66">
        <v>0</v>
      </c>
    </row>
    <row r="25" spans="2:15" x14ac:dyDescent="0.25">
      <c r="B25" s="136">
        <v>15</v>
      </c>
      <c r="C25" s="137"/>
      <c r="D25" s="138" t="s">
        <v>123</v>
      </c>
      <c r="E25" s="137"/>
      <c r="F25" s="84" t="s">
        <v>30</v>
      </c>
      <c r="G25" s="63" t="s">
        <v>30</v>
      </c>
      <c r="H25" s="64">
        <v>0</v>
      </c>
      <c r="I25" s="64">
        <v>0</v>
      </c>
      <c r="J25" s="63" t="s">
        <v>29</v>
      </c>
      <c r="K25" s="64">
        <v>-20</v>
      </c>
      <c r="L25" s="64">
        <v>0</v>
      </c>
      <c r="M25" s="63" t="s">
        <v>29</v>
      </c>
      <c r="N25" s="64">
        <v>-20</v>
      </c>
      <c r="O25" s="66">
        <v>0</v>
      </c>
    </row>
    <row r="26" spans="2:15" x14ac:dyDescent="0.25">
      <c r="B26" s="136">
        <v>16</v>
      </c>
      <c r="C26" s="137"/>
      <c r="D26" s="138" t="s">
        <v>10</v>
      </c>
      <c r="E26" s="137"/>
      <c r="F26" s="84" t="s">
        <v>29</v>
      </c>
      <c r="G26" s="63" t="s">
        <v>30</v>
      </c>
      <c r="H26" s="64">
        <v>0</v>
      </c>
      <c r="I26" s="64">
        <v>6</v>
      </c>
      <c r="J26" s="63" t="s">
        <v>30</v>
      </c>
      <c r="K26" s="64">
        <v>0</v>
      </c>
      <c r="L26" s="64">
        <v>6</v>
      </c>
      <c r="M26" s="63" t="s">
        <v>29</v>
      </c>
      <c r="N26" s="64">
        <v>0</v>
      </c>
      <c r="O26" s="66">
        <v>0</v>
      </c>
    </row>
    <row r="27" spans="2:15" x14ac:dyDescent="0.25">
      <c r="B27" s="136">
        <v>17</v>
      </c>
      <c r="C27" s="137"/>
      <c r="D27" s="138" t="s">
        <v>35</v>
      </c>
      <c r="E27" s="137"/>
      <c r="F27" s="84" t="s">
        <v>30</v>
      </c>
      <c r="G27" s="63" t="s">
        <v>30</v>
      </c>
      <c r="H27" s="64">
        <v>0</v>
      </c>
      <c r="I27" s="64">
        <v>0</v>
      </c>
      <c r="J27" s="63" t="s">
        <v>29</v>
      </c>
      <c r="K27" s="64">
        <v>-14</v>
      </c>
      <c r="L27" s="64">
        <v>0</v>
      </c>
      <c r="M27" s="63" t="s">
        <v>30</v>
      </c>
      <c r="N27" s="64">
        <v>0</v>
      </c>
      <c r="O27" s="66">
        <v>0</v>
      </c>
    </row>
    <row r="28" spans="2:15" x14ac:dyDescent="0.25">
      <c r="B28" s="136">
        <v>18</v>
      </c>
      <c r="C28" s="137"/>
      <c r="D28" s="138" t="s">
        <v>34</v>
      </c>
      <c r="E28" s="137"/>
      <c r="F28" s="84" t="s">
        <v>29</v>
      </c>
      <c r="G28" s="63" t="s">
        <v>29</v>
      </c>
      <c r="H28" s="64">
        <v>0</v>
      </c>
      <c r="I28" s="64">
        <v>0</v>
      </c>
      <c r="J28" s="63" t="s">
        <v>30</v>
      </c>
      <c r="K28" s="64">
        <v>0</v>
      </c>
      <c r="L28" s="64">
        <v>13</v>
      </c>
      <c r="M28" s="63" t="s">
        <v>29</v>
      </c>
      <c r="N28" s="64">
        <v>0</v>
      </c>
      <c r="O28" s="66">
        <v>0</v>
      </c>
    </row>
    <row r="29" spans="2:15" x14ac:dyDescent="0.25">
      <c r="B29" s="136">
        <v>19</v>
      </c>
      <c r="C29" s="137"/>
      <c r="D29" s="138" t="s">
        <v>5</v>
      </c>
      <c r="E29" s="137"/>
      <c r="F29" s="84" t="s">
        <v>30</v>
      </c>
      <c r="G29" s="63" t="s">
        <v>30</v>
      </c>
      <c r="H29" s="64">
        <v>0</v>
      </c>
      <c r="I29" s="64">
        <v>0</v>
      </c>
      <c r="J29" s="63" t="s">
        <v>29</v>
      </c>
      <c r="K29" s="64">
        <v>-33</v>
      </c>
      <c r="L29" s="64">
        <v>0</v>
      </c>
      <c r="M29" s="63" t="s">
        <v>29</v>
      </c>
      <c r="N29" s="64">
        <v>-33</v>
      </c>
      <c r="O29" s="66">
        <v>0</v>
      </c>
    </row>
    <row r="30" spans="2:15" x14ac:dyDescent="0.25">
      <c r="B30" s="141" t="s">
        <v>121</v>
      </c>
      <c r="C30" s="142"/>
      <c r="D30" s="142"/>
      <c r="E30" s="142"/>
      <c r="F30" s="142"/>
      <c r="G30" s="142"/>
      <c r="H30" s="142"/>
      <c r="I30" s="142"/>
      <c r="J30" s="142"/>
      <c r="K30" s="142"/>
      <c r="L30" s="142"/>
      <c r="M30" s="142"/>
      <c r="N30" s="142"/>
      <c r="O30" s="143"/>
    </row>
    <row r="31" spans="2:15" x14ac:dyDescent="0.25">
      <c r="B31" s="136">
        <f>B29+1</f>
        <v>20</v>
      </c>
      <c r="C31" s="137"/>
      <c r="D31" s="138" t="s">
        <v>36</v>
      </c>
      <c r="E31" s="137"/>
      <c r="F31" s="84" t="s">
        <v>29</v>
      </c>
      <c r="G31" s="63" t="s">
        <v>30</v>
      </c>
      <c r="H31" s="64">
        <v>0</v>
      </c>
      <c r="I31" s="64">
        <v>50</v>
      </c>
      <c r="J31" s="63" t="s">
        <v>29</v>
      </c>
      <c r="K31" s="64">
        <v>0</v>
      </c>
      <c r="L31" s="64">
        <v>0</v>
      </c>
      <c r="M31" s="63" t="s">
        <v>30</v>
      </c>
      <c r="N31" s="64">
        <v>0</v>
      </c>
      <c r="O31" s="66">
        <v>50</v>
      </c>
    </row>
    <row r="32" spans="2:15" x14ac:dyDescent="0.25">
      <c r="B32" s="136">
        <f>B31+1</f>
        <v>21</v>
      </c>
      <c r="C32" s="137"/>
      <c r="D32" s="138" t="s">
        <v>37</v>
      </c>
      <c r="E32" s="137"/>
      <c r="F32" s="84" t="s">
        <v>29</v>
      </c>
      <c r="G32" s="63" t="s">
        <v>30</v>
      </c>
      <c r="H32" s="64">
        <v>0</v>
      </c>
      <c r="I32" s="64">
        <v>25</v>
      </c>
      <c r="J32" s="63" t="s">
        <v>30</v>
      </c>
      <c r="K32" s="64">
        <v>0</v>
      </c>
      <c r="L32" s="64">
        <v>25</v>
      </c>
      <c r="M32" s="63" t="s">
        <v>29</v>
      </c>
      <c r="N32" s="64">
        <v>0</v>
      </c>
      <c r="O32" s="66">
        <v>0</v>
      </c>
    </row>
    <row r="33" spans="2:15" x14ac:dyDescent="0.25">
      <c r="B33" s="136">
        <f t="shared" ref="B33:B37" si="0">B32+1</f>
        <v>22</v>
      </c>
      <c r="C33" s="137"/>
      <c r="D33" s="138" t="s">
        <v>32</v>
      </c>
      <c r="E33" s="137"/>
      <c r="F33" s="84" t="s">
        <v>30</v>
      </c>
      <c r="G33" s="63" t="s">
        <v>29</v>
      </c>
      <c r="H33" s="64">
        <v>-25</v>
      </c>
      <c r="I33" s="64">
        <v>0</v>
      </c>
      <c r="J33" s="63" t="s">
        <v>29</v>
      </c>
      <c r="K33" s="64">
        <v>-25</v>
      </c>
      <c r="L33" s="64">
        <v>0</v>
      </c>
      <c r="M33" s="63" t="s">
        <v>30</v>
      </c>
      <c r="N33" s="64">
        <v>0</v>
      </c>
      <c r="O33" s="66">
        <v>0</v>
      </c>
    </row>
    <row r="34" spans="2:15" x14ac:dyDescent="0.25">
      <c r="B34" s="136">
        <f t="shared" si="0"/>
        <v>23</v>
      </c>
      <c r="C34" s="137"/>
      <c r="D34" s="138" t="s">
        <v>33</v>
      </c>
      <c r="E34" s="137"/>
      <c r="F34" s="84" t="s">
        <v>30</v>
      </c>
      <c r="G34" s="63" t="s">
        <v>29</v>
      </c>
      <c r="H34" s="64">
        <v>-25</v>
      </c>
      <c r="I34" s="64">
        <v>0</v>
      </c>
      <c r="J34" s="63" t="s">
        <v>30</v>
      </c>
      <c r="K34" s="64">
        <v>0</v>
      </c>
      <c r="L34" s="64">
        <v>0</v>
      </c>
      <c r="M34" s="63" t="s">
        <v>29</v>
      </c>
      <c r="N34" s="64">
        <v>-25</v>
      </c>
      <c r="O34" s="66">
        <v>0</v>
      </c>
    </row>
    <row r="35" spans="2:15" x14ac:dyDescent="0.25">
      <c r="B35" s="136">
        <f t="shared" si="0"/>
        <v>24</v>
      </c>
      <c r="C35" s="137"/>
      <c r="D35" s="138" t="s">
        <v>25</v>
      </c>
      <c r="E35" s="137"/>
      <c r="F35" s="84" t="s">
        <v>30</v>
      </c>
      <c r="G35" s="63" t="s">
        <v>30</v>
      </c>
      <c r="H35" s="64">
        <v>0</v>
      </c>
      <c r="I35" s="64">
        <v>0</v>
      </c>
      <c r="J35" s="63" t="s">
        <v>29</v>
      </c>
      <c r="K35" s="64">
        <v>-25</v>
      </c>
      <c r="L35" s="64">
        <v>0</v>
      </c>
      <c r="M35" s="63" t="s">
        <v>30</v>
      </c>
      <c r="N35" s="64">
        <v>0</v>
      </c>
      <c r="O35" s="66">
        <v>0</v>
      </c>
    </row>
    <row r="36" spans="2:15" x14ac:dyDescent="0.25">
      <c r="B36" s="136">
        <f t="shared" si="0"/>
        <v>25</v>
      </c>
      <c r="C36" s="137"/>
      <c r="D36" s="138" t="s">
        <v>26</v>
      </c>
      <c r="E36" s="137"/>
      <c r="F36" s="84" t="s">
        <v>29</v>
      </c>
      <c r="G36" s="63" t="s">
        <v>30</v>
      </c>
      <c r="H36" s="64">
        <v>0</v>
      </c>
      <c r="I36" s="64">
        <v>10</v>
      </c>
      <c r="J36" s="63" t="s">
        <v>30</v>
      </c>
      <c r="K36" s="64">
        <v>0</v>
      </c>
      <c r="L36" s="64">
        <v>10</v>
      </c>
      <c r="M36" s="63" t="s">
        <v>29</v>
      </c>
      <c r="N36" s="64">
        <v>0</v>
      </c>
      <c r="O36" s="66">
        <v>0</v>
      </c>
    </row>
    <row r="37" spans="2:15" x14ac:dyDescent="0.25">
      <c r="B37" s="136">
        <f t="shared" si="0"/>
        <v>26</v>
      </c>
      <c r="C37" s="137"/>
      <c r="D37" s="138" t="s">
        <v>27</v>
      </c>
      <c r="E37" s="137"/>
      <c r="F37" s="84" t="s">
        <v>30</v>
      </c>
      <c r="G37" s="63" t="s">
        <v>29</v>
      </c>
      <c r="H37" s="64">
        <v>-10</v>
      </c>
      <c r="I37" s="64">
        <v>0</v>
      </c>
      <c r="J37" s="63" t="s">
        <v>29</v>
      </c>
      <c r="K37" s="64">
        <v>-10</v>
      </c>
      <c r="L37" s="64">
        <v>0</v>
      </c>
      <c r="M37" s="63" t="s">
        <v>30</v>
      </c>
      <c r="N37" s="64">
        <v>0</v>
      </c>
      <c r="O37" s="66">
        <v>0</v>
      </c>
    </row>
    <row r="38" spans="2:15" x14ac:dyDescent="0.25">
      <c r="B38" s="141" t="s">
        <v>122</v>
      </c>
      <c r="C38" s="142"/>
      <c r="D38" s="142"/>
      <c r="E38" s="142"/>
      <c r="F38" s="142"/>
      <c r="G38" s="142"/>
      <c r="H38" s="142"/>
      <c r="I38" s="142"/>
      <c r="J38" s="142"/>
      <c r="K38" s="142"/>
      <c r="L38" s="142"/>
      <c r="M38" s="142"/>
      <c r="N38" s="142"/>
      <c r="O38" s="143"/>
    </row>
    <row r="39" spans="2:15" x14ac:dyDescent="0.25">
      <c r="B39" s="136">
        <f>27</f>
        <v>27</v>
      </c>
      <c r="C39" s="137"/>
      <c r="D39" s="144" t="s">
        <v>161</v>
      </c>
      <c r="E39" s="145"/>
      <c r="F39" s="84" t="s">
        <v>29</v>
      </c>
      <c r="G39" s="63" t="s">
        <v>30</v>
      </c>
      <c r="H39" s="64">
        <v>0</v>
      </c>
      <c r="I39" s="64">
        <v>99</v>
      </c>
      <c r="J39" s="63" t="s">
        <v>30</v>
      </c>
      <c r="K39" s="64">
        <v>0</v>
      </c>
      <c r="L39" s="64">
        <v>99</v>
      </c>
      <c r="M39" s="63" t="s">
        <v>29</v>
      </c>
      <c r="N39" s="64">
        <v>0</v>
      </c>
      <c r="O39" s="66">
        <v>0</v>
      </c>
    </row>
    <row r="40" spans="2:15" x14ac:dyDescent="0.25">
      <c r="B40" s="136">
        <f>B39+1</f>
        <v>28</v>
      </c>
      <c r="C40" s="137"/>
      <c r="D40" s="144" t="s">
        <v>162</v>
      </c>
      <c r="E40" s="145"/>
      <c r="F40" s="84" t="s">
        <v>30</v>
      </c>
      <c r="G40" s="63" t="s">
        <v>29</v>
      </c>
      <c r="H40" s="64">
        <v>-15</v>
      </c>
      <c r="I40" s="64">
        <v>0</v>
      </c>
      <c r="J40" s="63" t="s">
        <v>29</v>
      </c>
      <c r="K40" s="64">
        <v>-15</v>
      </c>
      <c r="L40" s="64">
        <v>0</v>
      </c>
      <c r="M40" s="63" t="s">
        <v>30</v>
      </c>
      <c r="N40" s="64">
        <v>0</v>
      </c>
      <c r="O40" s="66">
        <v>0</v>
      </c>
    </row>
    <row r="41" spans="2:15" x14ac:dyDescent="0.25">
      <c r="B41" s="136">
        <f t="shared" ref="B41:B43" si="1">B40+1</f>
        <v>29</v>
      </c>
      <c r="C41" s="137"/>
      <c r="D41" s="144" t="s">
        <v>163</v>
      </c>
      <c r="E41" s="145"/>
      <c r="F41" s="84" t="s">
        <v>29</v>
      </c>
      <c r="G41" s="63" t="s">
        <v>30</v>
      </c>
      <c r="H41" s="64">
        <v>0</v>
      </c>
      <c r="I41" s="64">
        <v>32</v>
      </c>
      <c r="J41" s="63" t="s">
        <v>30</v>
      </c>
      <c r="K41" s="64">
        <v>0</v>
      </c>
      <c r="L41" s="64">
        <v>32</v>
      </c>
      <c r="M41" s="63" t="s">
        <v>29</v>
      </c>
      <c r="N41" s="64">
        <v>0</v>
      </c>
      <c r="O41" s="66">
        <v>0</v>
      </c>
    </row>
    <row r="42" spans="2:15" x14ac:dyDescent="0.25">
      <c r="B42" s="136">
        <f t="shared" si="1"/>
        <v>30</v>
      </c>
      <c r="C42" s="137"/>
      <c r="D42" s="144" t="s">
        <v>188</v>
      </c>
      <c r="E42" s="145"/>
      <c r="F42" s="84" t="s">
        <v>30</v>
      </c>
      <c r="G42" s="63" t="s">
        <v>30</v>
      </c>
      <c r="H42" s="64">
        <v>0</v>
      </c>
      <c r="I42" s="64">
        <v>0</v>
      </c>
      <c r="J42" s="63" t="s">
        <v>30</v>
      </c>
      <c r="K42" s="64">
        <v>0</v>
      </c>
      <c r="L42" s="64">
        <v>0</v>
      </c>
      <c r="M42" s="63" t="s">
        <v>30</v>
      </c>
      <c r="N42" s="64">
        <v>0</v>
      </c>
      <c r="O42" s="66">
        <v>0</v>
      </c>
    </row>
    <row r="43" spans="2:15" x14ac:dyDescent="0.25">
      <c r="B43" s="136">
        <f t="shared" si="1"/>
        <v>31</v>
      </c>
      <c r="C43" s="137"/>
      <c r="D43" s="144" t="s">
        <v>188</v>
      </c>
      <c r="E43" s="145"/>
      <c r="F43" s="84" t="s">
        <v>30</v>
      </c>
      <c r="G43" s="63" t="s">
        <v>30</v>
      </c>
      <c r="H43" s="64">
        <v>0</v>
      </c>
      <c r="I43" s="64">
        <v>0</v>
      </c>
      <c r="J43" s="63" t="s">
        <v>30</v>
      </c>
      <c r="K43" s="64">
        <v>0</v>
      </c>
      <c r="L43" s="64">
        <v>0</v>
      </c>
      <c r="M43" s="63" t="s">
        <v>30</v>
      </c>
      <c r="N43" s="64">
        <v>0</v>
      </c>
      <c r="O43" s="66">
        <v>0</v>
      </c>
    </row>
    <row r="44" spans="2:15" x14ac:dyDescent="0.25">
      <c r="B44" s="141" t="s">
        <v>191</v>
      </c>
      <c r="C44" s="142"/>
      <c r="D44" s="142"/>
      <c r="E44" s="142"/>
      <c r="F44" s="142"/>
      <c r="G44" s="142"/>
      <c r="H44" s="142"/>
      <c r="I44" s="142"/>
      <c r="J44" s="142"/>
      <c r="K44" s="142"/>
      <c r="L44" s="142"/>
      <c r="M44" s="142"/>
      <c r="N44" s="142"/>
      <c r="O44" s="143"/>
    </row>
    <row r="45" spans="2:15" x14ac:dyDescent="0.25">
      <c r="B45" s="136">
        <v>32</v>
      </c>
      <c r="C45" s="137"/>
      <c r="D45" s="138" t="s">
        <v>192</v>
      </c>
      <c r="E45" s="137"/>
      <c r="F45" s="62"/>
      <c r="G45" s="63">
        <v>650</v>
      </c>
      <c r="H45" s="64"/>
      <c r="I45" s="65"/>
      <c r="J45" s="63">
        <v>475</v>
      </c>
      <c r="K45" s="64"/>
      <c r="L45" s="65"/>
      <c r="M45" s="63">
        <v>730</v>
      </c>
      <c r="N45" s="64"/>
      <c r="O45" s="66"/>
    </row>
    <row r="46" spans="2:15" x14ac:dyDescent="0.25">
      <c r="B46" s="136">
        <f>B45+1</f>
        <v>33</v>
      </c>
      <c r="C46" s="137"/>
      <c r="D46" s="138" t="s">
        <v>193</v>
      </c>
      <c r="E46" s="137"/>
      <c r="F46" s="62"/>
      <c r="G46" s="67">
        <v>114.375</v>
      </c>
      <c r="H46" s="68">
        <v>-205.625</v>
      </c>
      <c r="I46" s="69">
        <v>320</v>
      </c>
      <c r="J46" s="67">
        <v>286.41250000000002</v>
      </c>
      <c r="K46" s="68">
        <v>-175</v>
      </c>
      <c r="L46" s="69">
        <v>461.41250000000002</v>
      </c>
      <c r="M46" s="67">
        <v>-63.05499999999995</v>
      </c>
      <c r="N46" s="68">
        <v>-278.05499999999995</v>
      </c>
      <c r="O46" s="70">
        <v>215</v>
      </c>
    </row>
    <row r="47" spans="2:15" x14ac:dyDescent="0.25">
      <c r="B47" s="136">
        <f t="shared" ref="B47:B48" si="2">B46+1</f>
        <v>34</v>
      </c>
      <c r="C47" s="137"/>
      <c r="D47" s="138" t="s">
        <v>194</v>
      </c>
      <c r="E47" s="137"/>
      <c r="F47" s="62"/>
      <c r="G47" s="67">
        <v>764.375</v>
      </c>
      <c r="H47" s="71"/>
      <c r="I47" s="72"/>
      <c r="J47" s="67">
        <v>761.41250000000002</v>
      </c>
      <c r="K47" s="71"/>
      <c r="L47" s="72"/>
      <c r="M47" s="67">
        <v>666.94500000000005</v>
      </c>
      <c r="N47" s="71"/>
      <c r="O47" s="73"/>
    </row>
    <row r="48" spans="2:15" x14ac:dyDescent="0.25">
      <c r="B48" s="136">
        <f t="shared" si="2"/>
        <v>35</v>
      </c>
      <c r="C48" s="137"/>
      <c r="D48" s="138" t="s">
        <v>190</v>
      </c>
      <c r="E48" s="137"/>
      <c r="F48" s="55">
        <v>730.91083333333336</v>
      </c>
      <c r="G48" s="74"/>
      <c r="H48" s="75"/>
      <c r="I48" s="76"/>
      <c r="J48" s="74"/>
      <c r="K48" s="75"/>
      <c r="L48" s="76"/>
      <c r="M48" s="74"/>
      <c r="N48" s="75"/>
      <c r="O48" s="77"/>
    </row>
    <row r="49" spans="2:15" x14ac:dyDescent="0.25">
      <c r="B49" s="136">
        <v>37</v>
      </c>
      <c r="C49" s="137"/>
      <c r="D49" s="138" t="s">
        <v>207</v>
      </c>
      <c r="E49" s="137"/>
      <c r="F49" s="108"/>
      <c r="G49" s="106"/>
      <c r="H49" s="107"/>
      <c r="I49" s="107"/>
      <c r="J49" s="74"/>
      <c r="K49" s="75"/>
      <c r="L49" s="76"/>
      <c r="M49" s="74"/>
      <c r="N49" s="75"/>
      <c r="O49" s="77"/>
    </row>
    <row r="50" spans="2:15" ht="15.75" thickBot="1" x14ac:dyDescent="0.3">
      <c r="B50" s="136">
        <v>38</v>
      </c>
      <c r="C50" s="137"/>
      <c r="D50" s="139" t="s">
        <v>205</v>
      </c>
      <c r="E50" s="140"/>
      <c r="F50" s="108"/>
      <c r="G50" s="106"/>
      <c r="H50" s="107"/>
      <c r="I50" s="74"/>
      <c r="J50" s="74"/>
      <c r="K50" s="75"/>
      <c r="L50" s="76"/>
      <c r="M50" s="74"/>
      <c r="N50" s="75"/>
      <c r="O50" s="77"/>
    </row>
    <row r="51" spans="2:15" s="21" customFormat="1" ht="42" customHeight="1" x14ac:dyDescent="0.25">
      <c r="B51" s="133" t="s">
        <v>126</v>
      </c>
      <c r="C51" s="134"/>
      <c r="D51" s="134"/>
      <c r="E51" s="134"/>
      <c r="F51" s="134"/>
      <c r="G51" s="134"/>
      <c r="H51" s="134"/>
      <c r="I51" s="134"/>
      <c r="J51" s="134"/>
      <c r="K51" s="134"/>
      <c r="L51" s="134"/>
      <c r="M51" s="134"/>
      <c r="N51" s="134"/>
      <c r="O51" s="135"/>
    </row>
  </sheetData>
  <sheetProtection selectLockedCells="1" selectUnlockedCells="1"/>
  <mergeCells count="104">
    <mergeCell ref="B2:L2"/>
    <mergeCell ref="M2:O2"/>
    <mergeCell ref="B3:L3"/>
    <mergeCell ref="M3:O3"/>
    <mergeCell ref="B4:O4"/>
    <mergeCell ref="B5:O5"/>
    <mergeCell ref="B6:C6"/>
    <mergeCell ref="E6:F6"/>
    <mergeCell ref="G6:O6"/>
    <mergeCell ref="B12:O12"/>
    <mergeCell ref="B13:C13"/>
    <mergeCell ref="D13:E13"/>
    <mergeCell ref="J8:L8"/>
    <mergeCell ref="M8:O8"/>
    <mergeCell ref="G9:I9"/>
    <mergeCell ref="J9:L9"/>
    <mergeCell ref="M9:O9"/>
    <mergeCell ref="D10:E11"/>
    <mergeCell ref="F10:F11"/>
    <mergeCell ref="G10:G11"/>
    <mergeCell ref="H10:I10"/>
    <mergeCell ref="J10:J11"/>
    <mergeCell ref="B7:C11"/>
    <mergeCell ref="D7:F7"/>
    <mergeCell ref="G7:I7"/>
    <mergeCell ref="J7:L7"/>
    <mergeCell ref="M7:O7"/>
    <mergeCell ref="E8:F8"/>
    <mergeCell ref="G8:I8"/>
    <mergeCell ref="K10:L10"/>
    <mergeCell ref="M10:M11"/>
    <mergeCell ref="N10:O10"/>
    <mergeCell ref="B17:C17"/>
    <mergeCell ref="D17:E17"/>
    <mergeCell ref="B18:C18"/>
    <mergeCell ref="D18:E18"/>
    <mergeCell ref="B19:C19"/>
    <mergeCell ref="D19:E19"/>
    <mergeCell ref="B14:C14"/>
    <mergeCell ref="D14:E14"/>
    <mergeCell ref="B15:C15"/>
    <mergeCell ref="D15:E15"/>
    <mergeCell ref="B16:C16"/>
    <mergeCell ref="D16:E16"/>
    <mergeCell ref="B22:C22"/>
    <mergeCell ref="D22:E22"/>
    <mergeCell ref="B23:C23"/>
    <mergeCell ref="D23:E23"/>
    <mergeCell ref="B24:C24"/>
    <mergeCell ref="D24:E24"/>
    <mergeCell ref="B20:C20"/>
    <mergeCell ref="D20:E20"/>
    <mergeCell ref="B21:C21"/>
    <mergeCell ref="D21:E21"/>
    <mergeCell ref="B28:C28"/>
    <mergeCell ref="D28:E28"/>
    <mergeCell ref="B29:C29"/>
    <mergeCell ref="D29:E29"/>
    <mergeCell ref="B30:O30"/>
    <mergeCell ref="B31:C31"/>
    <mergeCell ref="D31:E31"/>
    <mergeCell ref="B25:C25"/>
    <mergeCell ref="D25:E25"/>
    <mergeCell ref="B26:C26"/>
    <mergeCell ref="D26:E26"/>
    <mergeCell ref="B27:C27"/>
    <mergeCell ref="D27:E27"/>
    <mergeCell ref="B35:C35"/>
    <mergeCell ref="D35:E35"/>
    <mergeCell ref="B36:C36"/>
    <mergeCell ref="D36:E36"/>
    <mergeCell ref="B37:C37"/>
    <mergeCell ref="D37:E37"/>
    <mergeCell ref="B32:C32"/>
    <mergeCell ref="D32:E32"/>
    <mergeCell ref="B33:C33"/>
    <mergeCell ref="D33:E33"/>
    <mergeCell ref="B34:C34"/>
    <mergeCell ref="D34:E34"/>
    <mergeCell ref="B42:C42"/>
    <mergeCell ref="D42:E42"/>
    <mergeCell ref="B43:C43"/>
    <mergeCell ref="D43:E43"/>
    <mergeCell ref="B44:O44"/>
    <mergeCell ref="B45:C45"/>
    <mergeCell ref="D45:E45"/>
    <mergeCell ref="B38:O38"/>
    <mergeCell ref="B39:C39"/>
    <mergeCell ref="D39:E39"/>
    <mergeCell ref="B40:C40"/>
    <mergeCell ref="D40:E40"/>
    <mergeCell ref="B41:C41"/>
    <mergeCell ref="D41:E41"/>
    <mergeCell ref="B51:O51"/>
    <mergeCell ref="B49:C49"/>
    <mergeCell ref="D49:E49"/>
    <mergeCell ref="B50:C50"/>
    <mergeCell ref="D50:E50"/>
    <mergeCell ref="B46:C46"/>
    <mergeCell ref="D46:E46"/>
    <mergeCell ref="B47:C47"/>
    <mergeCell ref="D47:E47"/>
    <mergeCell ref="B48:C48"/>
    <mergeCell ref="D48:E48"/>
  </mergeCells>
  <dataValidations count="2">
    <dataValidation allowBlank="1" showErrorMessage="1" promptTitle="Select PHA Write-In" sqref="D39:E43" xr:uid="{B7A5A543-A9D7-48D6-AACD-2234F896373D}"/>
    <dataValidation errorStyle="information" allowBlank="1" showInputMessage="1" showErrorMessage="1" errorTitle="Non Valid Adjustment" error="Please Select a Valid PHA Write-in adjustment." sqref="K39:L43 H39:I43 N39:O43" xr:uid="{9734B25F-F1BF-44A5-BC24-C71937962FA7}"/>
  </dataValidations>
  <pageMargins left="0.7" right="0.7" top="0.75" bottom="0.75" header="0.3" footer="0.3"/>
  <pageSetup scale="61" orientation="landscape" r:id="rId1"/>
  <headerFooter>
    <oddHeader>&amp;C&amp;"-,Bold"&amp;14&amp;A</oddHead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9BA33F1-5319-452A-BE20-A717E59A96C8}">
          <x14:formula1>
            <xm:f>DropDown!$B$2:$B$3</xm:f>
          </x14:formula1>
          <xm:sqref>F31:G37 J16:J19 M39:M43 M16:M19 J31:J37 M31:M37 F39:G43 J39:J43 G16:G19 F16 F18:F19 M21:M29 J21:J29 F21:G29</xm:sqref>
        </x14:dataValidation>
        <x14:dataValidation type="list" allowBlank="1" showInputMessage="1" showErrorMessage="1" xr:uid="{2176D922-D48E-44AE-925A-79C1BAE9071C}">
          <x14:formula1>
            <xm:f>DropDown!$A$2:$A$10</xm:f>
          </x14:formula1>
          <xm:sqref>J15 F15:G15 M15</xm:sqref>
        </x14:dataValidation>
        <x14:dataValidation type="list" allowBlank="1" showInputMessage="1" showErrorMessage="1" errorTitle="User guidance" error="Please select value from dropdown menu." xr:uid="{63BA8ECA-2695-428D-A0DD-8B70BF56127A}">
          <x14:formula1>
            <xm:f>DropDown!$B$2:$B$3</xm:f>
          </x14:formula1>
          <xm:sqref>F17</xm:sqref>
        </x14:dataValidation>
        <x14:dataValidation type="list" allowBlank="1" showInputMessage="1" showErrorMessage="1" xr:uid="{5D7F7820-9754-4EE0-879A-B1B17EEE12D4}">
          <x14:formula1>
            <xm:f>DropDown!$E$1:$E$3</xm:f>
          </x14:formula1>
          <xm:sqref>D50:E50</xm:sqref>
        </x14:dataValidation>
        <x14:dataValidation type="list" allowBlank="1" showInputMessage="1" showErrorMessage="1" xr:uid="{E2B113F8-6A0E-4105-B259-A044201EA95A}">
          <x14:formula1>
            <xm:f>DropDown!$C$2:$C$3</xm:f>
          </x14:formula1>
          <xm:sqref>J20 F20:G20 M20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showGridLines="0" showRowColHeaders="0" zoomScaleNormal="100" workbookViewId="0">
      <selection activeCell="C3" sqref="C3"/>
    </sheetView>
  </sheetViews>
  <sheetFormatPr defaultRowHeight="15" x14ac:dyDescent="0.25"/>
  <cols>
    <col min="1" max="1" width="3" style="8" customWidth="1"/>
    <col min="2" max="2" width="33.28515625" bestFit="1" customWidth="1"/>
    <col min="3" max="3" width="20.42578125" bestFit="1" customWidth="1"/>
    <col min="10" max="11" width="0" hidden="1" customWidth="1"/>
  </cols>
  <sheetData>
    <row r="1" spans="1:11" ht="15.75" thickBot="1" x14ac:dyDescent="0.3">
      <c r="J1" t="s">
        <v>218</v>
      </c>
    </row>
    <row r="2" spans="1:11" s="3" customFormat="1" x14ac:dyDescent="0.25">
      <c r="A2" s="10" t="s">
        <v>133</v>
      </c>
      <c r="B2" s="5" t="s">
        <v>0</v>
      </c>
      <c r="C2" s="5" t="s">
        <v>196</v>
      </c>
      <c r="J2" s="23">
        <v>0.5</v>
      </c>
      <c r="K2" s="132">
        <f>C5</f>
        <v>0</v>
      </c>
    </row>
    <row r="3" spans="1:11" x14ac:dyDescent="0.25">
      <c r="A3" s="126" t="s">
        <v>204</v>
      </c>
      <c r="B3" s="6" t="s">
        <v>195</v>
      </c>
      <c r="C3" s="131"/>
      <c r="J3" s="25">
        <v>1</v>
      </c>
      <c r="K3" s="30">
        <f>$C$6</f>
        <v>0</v>
      </c>
    </row>
    <row r="4" spans="1:11" x14ac:dyDescent="0.25">
      <c r="A4" s="127" t="s">
        <v>20</v>
      </c>
      <c r="B4" s="2" t="s">
        <v>1</v>
      </c>
      <c r="C4" s="130"/>
      <c r="E4" s="103"/>
      <c r="J4" s="25">
        <f>J3+0.5</f>
        <v>1.5</v>
      </c>
      <c r="K4" s="30">
        <f>$C$6+$C$5</f>
        <v>0</v>
      </c>
    </row>
    <row r="5" spans="1:11" x14ac:dyDescent="0.25">
      <c r="B5" s="2" t="s">
        <v>2</v>
      </c>
      <c r="C5" s="130"/>
      <c r="J5" s="25">
        <f t="shared" ref="J5:J21" si="0">J4+0.5</f>
        <v>2</v>
      </c>
      <c r="K5" s="30">
        <f>$C$6*$J5</f>
        <v>0</v>
      </c>
    </row>
    <row r="6" spans="1:11" x14ac:dyDescent="0.25">
      <c r="B6" s="2" t="s">
        <v>4</v>
      </c>
      <c r="C6" s="130"/>
      <c r="E6" s="121"/>
      <c r="J6" s="25">
        <f t="shared" si="0"/>
        <v>2.5</v>
      </c>
      <c r="K6" s="30">
        <f>K5+$C$5</f>
        <v>0</v>
      </c>
    </row>
    <row r="7" spans="1:11" x14ac:dyDescent="0.25">
      <c r="B7" s="2" t="s">
        <v>12</v>
      </c>
      <c r="C7" s="130"/>
      <c r="J7" s="25">
        <f t="shared" si="0"/>
        <v>3</v>
      </c>
      <c r="K7" s="30">
        <f>$C$6*$J7</f>
        <v>0</v>
      </c>
    </row>
    <row r="8" spans="1:11" x14ac:dyDescent="0.25">
      <c r="B8" s="2" t="s">
        <v>8</v>
      </c>
      <c r="C8" s="130"/>
      <c r="J8" s="25">
        <f t="shared" si="0"/>
        <v>3.5</v>
      </c>
      <c r="K8" s="30">
        <f>K7+$C$5</f>
        <v>0</v>
      </c>
    </row>
    <row r="9" spans="1:11" x14ac:dyDescent="0.25">
      <c r="B9" s="2" t="s">
        <v>11</v>
      </c>
      <c r="C9" s="130"/>
      <c r="J9" s="25">
        <f t="shared" si="0"/>
        <v>4</v>
      </c>
      <c r="K9" s="30">
        <f>$C$6*$J9</f>
        <v>0</v>
      </c>
    </row>
    <row r="10" spans="1:11" x14ac:dyDescent="0.25">
      <c r="B10" s="2" t="s">
        <v>14</v>
      </c>
      <c r="C10" s="130"/>
      <c r="J10" s="25">
        <f t="shared" si="0"/>
        <v>4.5</v>
      </c>
      <c r="K10" s="30">
        <f>K9+$C$5</f>
        <v>0</v>
      </c>
    </row>
    <row r="11" spans="1:11" x14ac:dyDescent="0.25">
      <c r="A11" s="128" t="s">
        <v>6</v>
      </c>
      <c r="B11" s="2" t="s">
        <v>6</v>
      </c>
      <c r="C11" s="130"/>
      <c r="J11" s="25">
        <f t="shared" si="0"/>
        <v>5</v>
      </c>
      <c r="K11" s="30">
        <f>$C$6*$J11</f>
        <v>0</v>
      </c>
    </row>
    <row r="12" spans="1:11" x14ac:dyDescent="0.25">
      <c r="A12" s="128" t="s">
        <v>7</v>
      </c>
      <c r="B12" s="2" t="s">
        <v>7</v>
      </c>
      <c r="C12" s="130"/>
      <c r="J12" s="25">
        <f t="shared" si="0"/>
        <v>5.5</v>
      </c>
      <c r="K12" s="30">
        <f>K11+$C$5</f>
        <v>0</v>
      </c>
    </row>
    <row r="13" spans="1:11" x14ac:dyDescent="0.25">
      <c r="B13" s="2" t="s">
        <v>9</v>
      </c>
      <c r="C13" s="130"/>
      <c r="J13" s="25">
        <f t="shared" si="0"/>
        <v>6</v>
      </c>
      <c r="K13" s="30">
        <f>$C$6*$J13</f>
        <v>0</v>
      </c>
    </row>
    <row r="14" spans="1:11" x14ac:dyDescent="0.25">
      <c r="B14" s="2" t="s">
        <v>23</v>
      </c>
      <c r="C14" s="130"/>
      <c r="J14" s="25">
        <f t="shared" si="0"/>
        <v>6.5</v>
      </c>
      <c r="K14" s="30">
        <f>K13+$C$5</f>
        <v>0</v>
      </c>
    </row>
    <row r="15" spans="1:11" x14ac:dyDescent="0.25">
      <c r="B15" s="2" t="s">
        <v>24</v>
      </c>
      <c r="C15" s="130"/>
      <c r="J15" s="25">
        <f t="shared" si="0"/>
        <v>7</v>
      </c>
      <c r="K15" s="30">
        <f>$C$6*$J15</f>
        <v>0</v>
      </c>
    </row>
    <row r="16" spans="1:11" x14ac:dyDescent="0.25">
      <c r="B16" s="2" t="s">
        <v>13</v>
      </c>
      <c r="C16" s="130"/>
      <c r="J16" s="25">
        <f t="shared" si="0"/>
        <v>7.5</v>
      </c>
      <c r="K16" s="30">
        <f>K15+$C$5</f>
        <v>0</v>
      </c>
    </row>
    <row r="17" spans="2:11" x14ac:dyDescent="0.25">
      <c r="B17" s="2" t="s">
        <v>123</v>
      </c>
      <c r="C17" s="130"/>
      <c r="J17" s="25">
        <f t="shared" si="0"/>
        <v>8</v>
      </c>
      <c r="K17" s="30">
        <f>$C$6*$J17</f>
        <v>0</v>
      </c>
    </row>
    <row r="18" spans="2:11" x14ac:dyDescent="0.25">
      <c r="B18" s="2" t="s">
        <v>10</v>
      </c>
      <c r="C18" s="130"/>
      <c r="J18" s="25">
        <f t="shared" si="0"/>
        <v>8.5</v>
      </c>
      <c r="K18" s="30">
        <f>K17+$C$5</f>
        <v>0</v>
      </c>
    </row>
    <row r="19" spans="2:11" x14ac:dyDescent="0.25">
      <c r="B19" s="2" t="s">
        <v>35</v>
      </c>
      <c r="C19" s="130"/>
      <c r="J19" s="25">
        <f t="shared" si="0"/>
        <v>9</v>
      </c>
      <c r="K19" s="30">
        <f>$C$6*$J19</f>
        <v>0</v>
      </c>
    </row>
    <row r="20" spans="2:11" x14ac:dyDescent="0.25">
      <c r="B20" s="2" t="s">
        <v>34</v>
      </c>
      <c r="C20" s="130"/>
      <c r="J20" s="25">
        <f t="shared" si="0"/>
        <v>9.5</v>
      </c>
      <c r="K20" s="30">
        <f>K19+$C$5</f>
        <v>0</v>
      </c>
    </row>
    <row r="21" spans="2:11" ht="15.75" thickBot="1" x14ac:dyDescent="0.3">
      <c r="B21" s="2" t="s">
        <v>5</v>
      </c>
      <c r="C21" s="130"/>
      <c r="J21" s="26">
        <f t="shared" si="0"/>
        <v>10</v>
      </c>
      <c r="K21" s="31">
        <f>$C$6*$J21</f>
        <v>0</v>
      </c>
    </row>
    <row r="22" spans="2:11" x14ac:dyDescent="0.25">
      <c r="B22" s="2" t="s">
        <v>36</v>
      </c>
      <c r="C22" s="130"/>
    </row>
    <row r="23" spans="2:11" x14ac:dyDescent="0.25">
      <c r="B23" s="2" t="s">
        <v>37</v>
      </c>
      <c r="C23" s="130"/>
      <c r="E23" s="1"/>
    </row>
    <row r="24" spans="2:11" x14ac:dyDescent="0.25">
      <c r="B24" s="2" t="s">
        <v>32</v>
      </c>
      <c r="C24" s="130"/>
    </row>
    <row r="25" spans="2:11" x14ac:dyDescent="0.25">
      <c r="B25" s="2" t="s">
        <v>33</v>
      </c>
      <c r="C25" s="130"/>
    </row>
    <row r="26" spans="2:11" x14ac:dyDescent="0.25">
      <c r="B26" s="2" t="s">
        <v>25</v>
      </c>
      <c r="C26" s="130"/>
    </row>
    <row r="27" spans="2:11" x14ac:dyDescent="0.25">
      <c r="B27" s="2" t="s">
        <v>26</v>
      </c>
      <c r="C27" s="130"/>
    </row>
    <row r="28" spans="2:11" x14ac:dyDescent="0.25">
      <c r="B28" s="2" t="s">
        <v>27</v>
      </c>
      <c r="C28" s="130"/>
    </row>
    <row r="29" spans="2:11" x14ac:dyDescent="0.25">
      <c r="B29" s="94" t="s">
        <v>216</v>
      </c>
      <c r="C29" s="130"/>
    </row>
    <row r="30" spans="2:11" x14ac:dyDescent="0.25">
      <c r="B30" s="94" t="s">
        <v>217</v>
      </c>
      <c r="C30" s="130"/>
    </row>
    <row r="31" spans="2:11" x14ac:dyDescent="0.25">
      <c r="B31" s="94" t="s">
        <v>51</v>
      </c>
      <c r="C31" s="130"/>
    </row>
    <row r="32" spans="2:11" x14ac:dyDescent="0.25">
      <c r="B32" s="94" t="s">
        <v>51</v>
      </c>
      <c r="C32" s="130"/>
    </row>
    <row r="33" spans="2:3" x14ac:dyDescent="0.25">
      <c r="B33" s="94" t="s">
        <v>51</v>
      </c>
      <c r="C33" s="130"/>
    </row>
    <row r="34" spans="2:3" x14ac:dyDescent="0.25">
      <c r="C34" s="228" t="s">
        <v>219</v>
      </c>
    </row>
  </sheetData>
  <sheetProtection sheet="1" selectLockedCells="1"/>
  <customSheetViews>
    <customSheetView guid="{A4B793CE-738E-4476-8B1F-D42BECFCF658}" scale="85" hiddenColumns="1" topLeftCell="B1">
      <selection activeCell="B33" sqref="B33"/>
      <pageMargins left="0.7" right="0.7" top="0.75" bottom="0.75" header="0.3" footer="0.3"/>
      <pageSetup orientation="portrait" r:id="rId1"/>
    </customSheetView>
  </customSheetView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52"/>
  <sheetViews>
    <sheetView showGridLines="0" showRowColHeaders="0" topLeftCell="A5" zoomScale="80" zoomScaleNormal="80" zoomScaleSheetLayoutView="100" workbookViewId="0">
      <selection activeCell="E5" sqref="E5:F5"/>
    </sheetView>
  </sheetViews>
  <sheetFormatPr defaultRowHeight="15" x14ac:dyDescent="0.25"/>
  <cols>
    <col min="1" max="1" width="5.7109375" customWidth="1"/>
    <col min="2" max="3" width="1.7109375" customWidth="1"/>
    <col min="4" max="4" width="16.140625" style="18" customWidth="1"/>
    <col min="5" max="5" width="20.140625" style="18" customWidth="1"/>
    <col min="6" max="6" width="14.140625" style="1" customWidth="1"/>
    <col min="7" max="7" width="9.28515625" style="1" customWidth="1"/>
    <col min="8" max="9" width="9.28515625" customWidth="1"/>
    <col min="10" max="10" width="10.140625" style="1" customWidth="1"/>
    <col min="11" max="12" width="10.140625" customWidth="1"/>
    <col min="13" max="13" width="10.140625" style="1" customWidth="1"/>
    <col min="14" max="15" width="10.140625" customWidth="1"/>
  </cols>
  <sheetData>
    <row r="1" spans="2:19" x14ac:dyDescent="0.25">
      <c r="B1" s="181" t="s">
        <v>40</v>
      </c>
      <c r="C1" s="181"/>
      <c r="D1" s="181"/>
      <c r="E1" s="181"/>
      <c r="F1" s="181"/>
      <c r="G1" s="181"/>
      <c r="H1" s="181"/>
      <c r="I1" s="181"/>
      <c r="J1" s="181"/>
      <c r="K1" s="181"/>
      <c r="L1" s="181"/>
      <c r="M1" s="182"/>
      <c r="N1" s="182"/>
      <c r="O1" s="182"/>
    </row>
    <row r="2" spans="2:19" x14ac:dyDescent="0.25">
      <c r="B2" s="183" t="s">
        <v>42</v>
      </c>
      <c r="C2" s="183"/>
      <c r="D2" s="183"/>
      <c r="E2" s="183"/>
      <c r="F2" s="183"/>
      <c r="G2" s="183"/>
      <c r="H2" s="183"/>
      <c r="I2" s="183"/>
      <c r="J2" s="183"/>
      <c r="K2" s="183"/>
      <c r="L2" s="183"/>
      <c r="M2" s="182"/>
      <c r="N2" s="182"/>
      <c r="O2" s="182"/>
    </row>
    <row r="3" spans="2:19" x14ac:dyDescent="0.25">
      <c r="B3" s="183" t="s">
        <v>41</v>
      </c>
      <c r="C3" s="183"/>
      <c r="D3" s="183"/>
      <c r="E3" s="183"/>
      <c r="F3" s="183"/>
      <c r="G3" s="183"/>
      <c r="H3" s="183"/>
      <c r="I3" s="183"/>
      <c r="J3" s="183"/>
      <c r="K3" s="183"/>
      <c r="L3" s="183"/>
      <c r="M3" s="183"/>
      <c r="N3" s="183"/>
      <c r="O3" s="183"/>
    </row>
    <row r="4" spans="2:19" x14ac:dyDescent="0.25">
      <c r="B4" s="184"/>
      <c r="C4" s="184"/>
      <c r="D4" s="184"/>
      <c r="E4" s="184"/>
      <c r="F4" s="184"/>
      <c r="G4" s="184"/>
      <c r="H4" s="184"/>
      <c r="I4" s="184"/>
      <c r="J4" s="184"/>
      <c r="K4" s="184"/>
      <c r="L4" s="184"/>
      <c r="M4" s="184"/>
      <c r="N4" s="184"/>
      <c r="O4" s="184"/>
    </row>
    <row r="5" spans="2:19" ht="16.5" thickBot="1" x14ac:dyDescent="0.3">
      <c r="B5" s="185">
        <v>1</v>
      </c>
      <c r="C5" s="185"/>
      <c r="D5" s="59" t="s">
        <v>55</v>
      </c>
      <c r="E5" s="197" t="s">
        <v>54</v>
      </c>
      <c r="F5" s="198"/>
      <c r="G5" s="188" t="s">
        <v>172</v>
      </c>
      <c r="H5" s="189"/>
      <c r="I5" s="189"/>
      <c r="J5" s="189"/>
      <c r="K5" s="189"/>
      <c r="L5" s="189"/>
      <c r="M5" s="189"/>
      <c r="N5" s="189"/>
      <c r="O5" s="189"/>
    </row>
    <row r="6" spans="2:19" x14ac:dyDescent="0.25">
      <c r="B6" s="157">
        <v>2</v>
      </c>
      <c r="C6" s="158"/>
      <c r="D6" s="163" t="s">
        <v>45</v>
      </c>
      <c r="E6" s="164"/>
      <c r="F6" s="165"/>
      <c r="G6" s="166" t="s">
        <v>61</v>
      </c>
      <c r="H6" s="167"/>
      <c r="I6" s="168"/>
      <c r="J6" s="166" t="s">
        <v>62</v>
      </c>
      <c r="K6" s="167"/>
      <c r="L6" s="168"/>
      <c r="M6" s="166" t="s">
        <v>63</v>
      </c>
      <c r="N6" s="167"/>
      <c r="O6" s="169"/>
    </row>
    <row r="7" spans="2:19" x14ac:dyDescent="0.25">
      <c r="B7" s="159"/>
      <c r="C7" s="160"/>
      <c r="D7" s="95" t="s">
        <v>198</v>
      </c>
      <c r="E7" s="170" t="s">
        <v>125</v>
      </c>
      <c r="F7" s="171"/>
      <c r="G7" s="172" t="s">
        <v>186</v>
      </c>
      <c r="H7" s="173"/>
      <c r="I7" s="174"/>
      <c r="J7" s="172" t="s">
        <v>186</v>
      </c>
      <c r="K7" s="173"/>
      <c r="L7" s="174"/>
      <c r="M7" s="172" t="s">
        <v>186</v>
      </c>
      <c r="N7" s="173"/>
      <c r="O7" s="174"/>
    </row>
    <row r="8" spans="2:19" x14ac:dyDescent="0.25">
      <c r="B8" s="159"/>
      <c r="C8" s="160"/>
      <c r="D8" s="95" t="s">
        <v>57</v>
      </c>
      <c r="E8" s="95" t="s">
        <v>59</v>
      </c>
      <c r="F8" s="96" t="s">
        <v>58</v>
      </c>
      <c r="G8" s="172" t="s">
        <v>187</v>
      </c>
      <c r="H8" s="173"/>
      <c r="I8" s="174"/>
      <c r="J8" s="172" t="s">
        <v>187</v>
      </c>
      <c r="K8" s="173"/>
      <c r="L8" s="174"/>
      <c r="M8" s="172" t="s">
        <v>187</v>
      </c>
      <c r="N8" s="173"/>
      <c r="O8" s="174"/>
    </row>
    <row r="9" spans="2:19" x14ac:dyDescent="0.25">
      <c r="B9" s="159"/>
      <c r="C9" s="160"/>
      <c r="D9" s="199" t="s">
        <v>211</v>
      </c>
      <c r="E9" s="200"/>
      <c r="F9" s="201"/>
      <c r="G9" s="178" t="s">
        <v>210</v>
      </c>
      <c r="H9" s="179"/>
      <c r="I9" s="180"/>
      <c r="J9" s="178" t="s">
        <v>210</v>
      </c>
      <c r="K9" s="179"/>
      <c r="L9" s="180"/>
      <c r="M9" s="178" t="s">
        <v>210</v>
      </c>
      <c r="N9" s="179"/>
      <c r="O9" s="180"/>
    </row>
    <row r="10" spans="2:19" x14ac:dyDescent="0.25">
      <c r="B10" s="159"/>
      <c r="C10" s="160"/>
      <c r="D10" s="150" t="s">
        <v>0</v>
      </c>
      <c r="E10" s="151"/>
      <c r="F10" s="154" t="s">
        <v>16</v>
      </c>
      <c r="G10" s="146" t="s">
        <v>16</v>
      </c>
      <c r="H10" s="148" t="s">
        <v>19</v>
      </c>
      <c r="I10" s="156"/>
      <c r="J10" s="146" t="s">
        <v>16</v>
      </c>
      <c r="K10" s="148" t="s">
        <v>19</v>
      </c>
      <c r="L10" s="156"/>
      <c r="M10" s="146" t="s">
        <v>16</v>
      </c>
      <c r="N10" s="148" t="s">
        <v>19</v>
      </c>
      <c r="O10" s="149"/>
    </row>
    <row r="11" spans="2:19" x14ac:dyDescent="0.25">
      <c r="B11" s="161"/>
      <c r="C11" s="162"/>
      <c r="D11" s="152"/>
      <c r="E11" s="153"/>
      <c r="F11" s="155"/>
      <c r="G11" s="147"/>
      <c r="H11" s="16" t="s">
        <v>17</v>
      </c>
      <c r="I11" s="17" t="s">
        <v>18</v>
      </c>
      <c r="J11" s="147"/>
      <c r="K11" s="16" t="s">
        <v>17</v>
      </c>
      <c r="L11" s="17" t="s">
        <v>18</v>
      </c>
      <c r="M11" s="147"/>
      <c r="N11" s="16" t="s">
        <v>17</v>
      </c>
      <c r="O11" s="60" t="s">
        <v>18</v>
      </c>
    </row>
    <row r="12" spans="2:19" x14ac:dyDescent="0.25">
      <c r="B12" s="141" t="s">
        <v>120</v>
      </c>
      <c r="C12" s="142"/>
      <c r="D12" s="142"/>
      <c r="E12" s="142"/>
      <c r="F12" s="142"/>
      <c r="G12" s="142"/>
      <c r="H12" s="142"/>
      <c r="I12" s="142"/>
      <c r="J12" s="142"/>
      <c r="K12" s="142"/>
      <c r="L12" s="142"/>
      <c r="M12" s="142"/>
      <c r="N12" s="142"/>
      <c r="O12" s="143"/>
    </row>
    <row r="13" spans="2:19" x14ac:dyDescent="0.25">
      <c r="B13" s="136">
        <v>3</v>
      </c>
      <c r="C13" s="137"/>
      <c r="D13" s="138" t="s">
        <v>203</v>
      </c>
      <c r="E13" s="137"/>
      <c r="F13" s="97"/>
      <c r="G13" s="98"/>
      <c r="H13" s="11" t="str">
        <f>IF(G13="","",-IF(G13&gt;$F13,((G13-$F13)*'Rent Adjustment Worksheet'!$C$3),0))</f>
        <v/>
      </c>
      <c r="I13" s="11" t="str">
        <f>IF(G13="","",IFERROR(-IF(G13&gt;$F13,0,((G13-$F13)*'Rent Adjustment Worksheet'!$C$3)),0))</f>
        <v/>
      </c>
      <c r="J13" s="98"/>
      <c r="K13" s="11" t="str">
        <f>IF(J13="","",-IF(J13&gt;$F13,((J13-$F13)*'Rent Adjustment Worksheet'!$C$3),0))</f>
        <v/>
      </c>
      <c r="L13" s="11" t="str">
        <f>IF(J13="","",IFERROR(-IF(J13&gt;$F13,0,((J13-$F13)*'Rent Adjustment Worksheet'!$C$3)),0))</f>
        <v/>
      </c>
      <c r="M13" s="98"/>
      <c r="N13" s="11" t="str">
        <f>IF(M13="","",-IF(M13&gt;$F13,((M13-$F13)*'Rent Adjustment Worksheet'!$C$3),0))</f>
        <v/>
      </c>
      <c r="O13" s="104" t="str">
        <f>IF(M13="","",IFERROR(-IF(M13&gt;$F13,0,((M13-$F13)*'Rent Adjustment Worksheet'!$C$3)),0))</f>
        <v/>
      </c>
    </row>
    <row r="14" spans="2:19" x14ac:dyDescent="0.25">
      <c r="B14" s="136">
        <v>4</v>
      </c>
      <c r="C14" s="137"/>
      <c r="D14" s="138" t="s">
        <v>20</v>
      </c>
      <c r="E14" s="137"/>
      <c r="F14" s="99"/>
      <c r="G14" s="100"/>
      <c r="H14" s="64" t="str">
        <f>IF(G14="","",IFERROR(-IF($G$14&gt;$F$14,($G$14-$F$14)*VLOOKUP($D14,'Rent Adjustment Worksheet'!$A:$C,3,0)/10),0))</f>
        <v/>
      </c>
      <c r="I14" s="64" t="str">
        <f>IF(G14="","",IFERROR(-IF($G$14&gt;$F$14,0,($G$14-$F$14)*VLOOKUP($D14,'Rent Adjustment Worksheet'!$A:$C,3,0)/10),0))</f>
        <v/>
      </c>
      <c r="J14" s="100"/>
      <c r="K14" s="64" t="str">
        <f>IF(J14="","",IFERROR(-IF($J$14&gt;$F$14,($J$14-$F$14)*VLOOKUP($D14,'Rent Adjustment Worksheet'!$A:$C,3,0)/10),0))</f>
        <v/>
      </c>
      <c r="L14" s="64" t="str">
        <f>IF(J14="","",IFERROR(-IF($J$14&gt;$F$14,0,($J$14-$F$14)*VLOOKUP($D14,'Rent Adjustment Worksheet'!$A:$C,3,0)/10),0))</f>
        <v/>
      </c>
      <c r="M14" s="100"/>
      <c r="N14" s="64" t="str">
        <f>IF(M14="","",IFERROR(-IF($M$14&gt;$F$14,($M$14-$F$14)*VLOOKUP($D14,'Rent Adjustment Worksheet'!$A:$C,3,0)/10),0))</f>
        <v/>
      </c>
      <c r="O14" s="66" t="str">
        <f>IF(M14="","",IFERROR(-IF($M$14&gt;$F$14,0,($M$14-$F$14)*VLOOKUP($D14,'Rent Adjustment Worksheet'!$A:$C,3,0)/10),0))</f>
        <v/>
      </c>
      <c r="S14" s="113"/>
    </row>
    <row r="15" spans="2:19" x14ac:dyDescent="0.25">
      <c r="B15" s="136">
        <v>5</v>
      </c>
      <c r="C15" s="137"/>
      <c r="D15" s="138" t="s">
        <v>21</v>
      </c>
      <c r="E15" s="137"/>
      <c r="F15" s="97">
        <v>0</v>
      </c>
      <c r="G15" s="98">
        <v>0</v>
      </c>
      <c r="H15" s="64">
        <f>-IF($G$15&gt;$F$15, VLOOKUP(($G$15-$F$15),'Rent Adjustment Worksheet'!$J:$K,2,FALSE), 0)</f>
        <v>0</v>
      </c>
      <c r="I15" s="64">
        <f>IF($G$15&lt;$F$15, VLOOKUP(($F$15-$G$15),'Rent Adjustment Worksheet'!$J:$K,2,FALSE), 0)</f>
        <v>0</v>
      </c>
      <c r="J15" s="98">
        <v>0</v>
      </c>
      <c r="K15" s="64">
        <f>-IF($J$15&gt;$F$15, VLOOKUP(($J$15-$F$15),'Rent Adjustment Worksheet'!$J:$K,2,FALSE), 0)</f>
        <v>0</v>
      </c>
      <c r="L15" s="64">
        <f>IF($J$15&lt;$F$15, VLOOKUP(($F$15-$J$15),'Rent Adjustment Worksheet'!$J:$K,2,FALSE), 0)</f>
        <v>0</v>
      </c>
      <c r="M15" s="98">
        <v>0</v>
      </c>
      <c r="N15" s="64">
        <f>-IF($M$15&gt;$F$15, VLOOKUP(($M$15-$F$15),'Rent Adjustment Worksheet'!$J:$K,2,FALSE), 0)</f>
        <v>0</v>
      </c>
      <c r="O15" s="66">
        <f>IF($M$15&lt;$F$15, VLOOKUP(($F$15-$M$15),'Rent Adjustment Worksheet'!$J:$K,2,FALSE), 0)</f>
        <v>0</v>
      </c>
    </row>
    <row r="16" spans="2:19" x14ac:dyDescent="0.25">
      <c r="B16" s="136">
        <v>6</v>
      </c>
      <c r="C16" s="137"/>
      <c r="D16" s="138" t="s">
        <v>12</v>
      </c>
      <c r="E16" s="137"/>
      <c r="F16" s="99" t="s">
        <v>30</v>
      </c>
      <c r="G16" s="100" t="s">
        <v>30</v>
      </c>
      <c r="H16" s="64">
        <f>IF(AND($F16="N",G16="Y"),-VLOOKUP($D16,'Rent Adjustment Worksheet'!$B:$C,2,FALSE),0)</f>
        <v>0</v>
      </c>
      <c r="I16" s="64">
        <f>IF(AND($F16="Y",G16="N"),VLOOKUP($D16,'Rent Adjustment Worksheet'!$B:$C,2,FALSE),0)</f>
        <v>0</v>
      </c>
      <c r="J16" s="100" t="s">
        <v>30</v>
      </c>
      <c r="K16" s="64">
        <f>IF(AND($F16="N",J16="Y"),-VLOOKUP($D16,'Rent Adjustment Worksheet'!$B:$C,2,FALSE),0)</f>
        <v>0</v>
      </c>
      <c r="L16" s="64">
        <f>IF(AND($F16="Y",J16="N"),VLOOKUP($D16,'Rent Adjustment Worksheet'!$B:$C,2,FALSE),0)</f>
        <v>0</v>
      </c>
      <c r="M16" s="100" t="s">
        <v>30</v>
      </c>
      <c r="N16" s="64">
        <f>IF(AND($F16="N",M16="Y"),-VLOOKUP($D16,'Rent Adjustment Worksheet'!$B:$C,2,FALSE),0)</f>
        <v>0</v>
      </c>
      <c r="O16" s="66">
        <f>IF(AND($F16="Y",M16="N"),VLOOKUP($D16,'Rent Adjustment Worksheet'!$B:$C,2,FALSE),0)</f>
        <v>0</v>
      </c>
    </row>
    <row r="17" spans="2:15" x14ac:dyDescent="0.25">
      <c r="B17" s="136">
        <v>7</v>
      </c>
      <c r="C17" s="137"/>
      <c r="D17" s="138" t="s">
        <v>8</v>
      </c>
      <c r="E17" s="137"/>
      <c r="F17" s="99" t="s">
        <v>30</v>
      </c>
      <c r="G17" s="100" t="s">
        <v>30</v>
      </c>
      <c r="H17" s="64">
        <f>IF(AND($F17="N",G17="Y"),-VLOOKUP($D17,'Rent Adjustment Worksheet'!$B:$C,2,FALSE),0)</f>
        <v>0</v>
      </c>
      <c r="I17" s="64">
        <f>IF(AND($F17="Y",G17="N"),VLOOKUP($D17,'Rent Adjustment Worksheet'!$B:$C,2,FALSE),0)</f>
        <v>0</v>
      </c>
      <c r="J17" s="100" t="s">
        <v>30</v>
      </c>
      <c r="K17" s="64">
        <f>IF(AND($F17="N",J17="Y"),-VLOOKUP($D17,'Rent Adjustment Worksheet'!$B:$C,2,FALSE),0)</f>
        <v>0</v>
      </c>
      <c r="L17" s="64">
        <f>IF(AND($F17="Y",J17="N"),VLOOKUP($D17,'Rent Adjustment Worksheet'!$B:$C,2,FALSE),0)</f>
        <v>0</v>
      </c>
      <c r="M17" s="100" t="s">
        <v>30</v>
      </c>
      <c r="N17" s="64">
        <f>IF(AND($F17="N",M17="Y"),-VLOOKUP($D17,'Rent Adjustment Worksheet'!$B:$C,2,FALSE),0)</f>
        <v>0</v>
      </c>
      <c r="O17" s="66">
        <f>IF(AND($F17="Y",M17="N"),VLOOKUP($D17,'Rent Adjustment Worksheet'!$B:$C,2,FALSE),0)</f>
        <v>0</v>
      </c>
    </row>
    <row r="18" spans="2:15" x14ac:dyDescent="0.25">
      <c r="B18" s="136">
        <v>8</v>
      </c>
      <c r="C18" s="137"/>
      <c r="D18" s="138" t="s">
        <v>11</v>
      </c>
      <c r="E18" s="137"/>
      <c r="F18" s="99" t="s">
        <v>30</v>
      </c>
      <c r="G18" s="100" t="s">
        <v>30</v>
      </c>
      <c r="H18" s="64">
        <f>IF(AND($F18="N",G18="Y"),-VLOOKUP($D18,'Rent Adjustment Worksheet'!$B:$C,2,FALSE),0)</f>
        <v>0</v>
      </c>
      <c r="I18" s="64">
        <f>IF(AND($F18="Y",G18="N"),VLOOKUP($D18,'Rent Adjustment Worksheet'!$B:$C,2,FALSE),0)</f>
        <v>0</v>
      </c>
      <c r="J18" s="100" t="s">
        <v>30</v>
      </c>
      <c r="K18" s="64">
        <f>IF(AND($F18="N",J18="Y"),-VLOOKUP($D18,'Rent Adjustment Worksheet'!$B:$C,2,FALSE),0)</f>
        <v>0</v>
      </c>
      <c r="L18" s="64">
        <f>IF(AND($F18="Y",J18="N"),VLOOKUP($D18,'Rent Adjustment Worksheet'!$B:$C,2,FALSE),0)</f>
        <v>0</v>
      </c>
      <c r="M18" s="100" t="s">
        <v>30</v>
      </c>
      <c r="N18" s="64">
        <f>IF(AND($F18="N",M18="Y"),-VLOOKUP($D18,'Rent Adjustment Worksheet'!$B:$C,2,FALSE),0)</f>
        <v>0</v>
      </c>
      <c r="O18" s="66">
        <f>IF(AND($F18="Y",M18="N"),VLOOKUP($D18,'Rent Adjustment Worksheet'!$B:$C,2,FALSE),0)</f>
        <v>0</v>
      </c>
    </row>
    <row r="19" spans="2:15" x14ac:dyDescent="0.25">
      <c r="B19" s="136">
        <v>9</v>
      </c>
      <c r="C19" s="137"/>
      <c r="D19" s="138" t="s">
        <v>14</v>
      </c>
      <c r="E19" s="137"/>
      <c r="F19" s="99" t="s">
        <v>30</v>
      </c>
      <c r="G19" s="100" t="s">
        <v>30</v>
      </c>
      <c r="H19" s="64">
        <f>IF(AND($F19="N",G19="Y"),-VLOOKUP($D19,'Rent Adjustment Worksheet'!$B:$C,2,FALSE),0)</f>
        <v>0</v>
      </c>
      <c r="I19" s="64">
        <f>IF(AND($F19="Y",G19="N"),VLOOKUP($D19,'Rent Adjustment Worksheet'!$B:$C,2,FALSE),0)</f>
        <v>0</v>
      </c>
      <c r="J19" s="100" t="s">
        <v>30</v>
      </c>
      <c r="K19" s="64">
        <f>IF(AND($F19="N",J19="Y"),-VLOOKUP($D19,'Rent Adjustment Worksheet'!$B:$C,2,FALSE),0)</f>
        <v>0</v>
      </c>
      <c r="L19" s="64">
        <f>IF(AND($F19="Y",J19="N"),VLOOKUP($D19,'Rent Adjustment Worksheet'!$B:$C,2,FALSE),0)</f>
        <v>0</v>
      </c>
      <c r="M19" s="100" t="s">
        <v>30</v>
      </c>
      <c r="N19" s="64">
        <f>IF(AND($F19="N",M19="Y"),-VLOOKUP($D19,'Rent Adjustment Worksheet'!$B:$C,2,FALSE),0)</f>
        <v>0</v>
      </c>
      <c r="O19" s="66">
        <f>IF(AND($F19="Y",M19="N"),VLOOKUP($D19,'Rent Adjustment Worksheet'!$B:$C,2,FALSE),0)</f>
        <v>0</v>
      </c>
    </row>
    <row r="20" spans="2:15" x14ac:dyDescent="0.25">
      <c r="B20" s="136">
        <v>10</v>
      </c>
      <c r="C20" s="137"/>
      <c r="D20" s="138" t="s">
        <v>38</v>
      </c>
      <c r="E20" s="137"/>
      <c r="F20" s="99" t="s">
        <v>31</v>
      </c>
      <c r="G20" s="100" t="s">
        <v>31</v>
      </c>
      <c r="H20" s="64">
        <f>AC!$E$40</f>
        <v>0</v>
      </c>
      <c r="I20" s="64">
        <f>AC!$F$40</f>
        <v>0</v>
      </c>
      <c r="J20" s="100" t="s">
        <v>31</v>
      </c>
      <c r="K20" s="64">
        <f>AC!$E$41</f>
        <v>0</v>
      </c>
      <c r="L20" s="64">
        <f>AC!$F$41</f>
        <v>0</v>
      </c>
      <c r="M20" s="100" t="s">
        <v>31</v>
      </c>
      <c r="N20" s="64">
        <f>AC!$E$42</f>
        <v>0</v>
      </c>
      <c r="O20" s="66">
        <f>AC!$F$42</f>
        <v>0</v>
      </c>
    </row>
    <row r="21" spans="2:15" x14ac:dyDescent="0.25">
      <c r="B21" s="136">
        <v>11</v>
      </c>
      <c r="C21" s="137"/>
      <c r="D21" s="138" t="s">
        <v>9</v>
      </c>
      <c r="E21" s="137"/>
      <c r="F21" s="99" t="s">
        <v>30</v>
      </c>
      <c r="G21" s="100" t="s">
        <v>30</v>
      </c>
      <c r="H21" s="64">
        <f>IF(AND($F21="N",G21="Y"),-VLOOKUP($D21,'Rent Adjustment Worksheet'!$B:$C,2,FALSE),0)</f>
        <v>0</v>
      </c>
      <c r="I21" s="64">
        <f>IF(AND($F21="Y",G21="N"),VLOOKUP($D21,'Rent Adjustment Worksheet'!$B:$C,2,FALSE),0)</f>
        <v>0</v>
      </c>
      <c r="J21" s="100" t="s">
        <v>30</v>
      </c>
      <c r="K21" s="64">
        <f>IF(AND($F21="N",J21="Y"),-VLOOKUP($D21,'Rent Adjustment Worksheet'!$B:$C,2,FALSE),0)</f>
        <v>0</v>
      </c>
      <c r="L21" s="64">
        <f>IF(AND($F21="Y",J21="N"),VLOOKUP($D21,'Rent Adjustment Worksheet'!$B:$C,2,FALSE),0)</f>
        <v>0</v>
      </c>
      <c r="M21" s="100" t="s">
        <v>30</v>
      </c>
      <c r="N21" s="64">
        <f>IF(AND($F21="N",M21="Y"),-VLOOKUP($D21,'Rent Adjustment Worksheet'!$B:$C,2,FALSE),0)</f>
        <v>0</v>
      </c>
      <c r="O21" s="66">
        <f>IF(AND($F21="Y",M21="N"),VLOOKUP($D21,'Rent Adjustment Worksheet'!$B:$C,2,FALSE),0)</f>
        <v>0</v>
      </c>
    </row>
    <row r="22" spans="2:15" x14ac:dyDescent="0.25">
      <c r="B22" s="136">
        <v>12</v>
      </c>
      <c r="C22" s="137"/>
      <c r="D22" s="138" t="s">
        <v>23</v>
      </c>
      <c r="E22" s="137"/>
      <c r="F22" s="99" t="s">
        <v>30</v>
      </c>
      <c r="G22" s="100" t="s">
        <v>30</v>
      </c>
      <c r="H22" s="64">
        <f>IF(AND($F22="N",G22="Y"),-VLOOKUP($D22,'Rent Adjustment Worksheet'!$B:$C,2,FALSE),0)</f>
        <v>0</v>
      </c>
      <c r="I22" s="64">
        <f>IF(AND($F22="Y",G22="N"),VLOOKUP($D22,'Rent Adjustment Worksheet'!$B:$C,2,FALSE),0)</f>
        <v>0</v>
      </c>
      <c r="J22" s="100" t="s">
        <v>30</v>
      </c>
      <c r="K22" s="64">
        <f>IF(AND($F22="N",J22="Y"),-VLOOKUP($D22,'Rent Adjustment Worksheet'!$B:$C,2,FALSE),0)</f>
        <v>0</v>
      </c>
      <c r="L22" s="64">
        <f>IF(AND($F22="Y",J22="N"),VLOOKUP($D22,'Rent Adjustment Worksheet'!$B:$C,2,FALSE),0)</f>
        <v>0</v>
      </c>
      <c r="M22" s="100" t="s">
        <v>30</v>
      </c>
      <c r="N22" s="64">
        <f>IF(AND($F22="N",M22="Y"),-VLOOKUP($D22,'Rent Adjustment Worksheet'!$B:$C,2,FALSE),0)</f>
        <v>0</v>
      </c>
      <c r="O22" s="66">
        <f>IF(AND($F22="Y",M22="N"),VLOOKUP($D22,'Rent Adjustment Worksheet'!$B:$C,2,FALSE),0)</f>
        <v>0</v>
      </c>
    </row>
    <row r="23" spans="2:15" x14ac:dyDescent="0.25">
      <c r="B23" s="136">
        <v>13</v>
      </c>
      <c r="C23" s="137"/>
      <c r="D23" s="138" t="s">
        <v>24</v>
      </c>
      <c r="E23" s="137"/>
      <c r="F23" s="99" t="s">
        <v>30</v>
      </c>
      <c r="G23" s="100" t="s">
        <v>30</v>
      </c>
      <c r="H23" s="64">
        <f>IF(AND($F23="N",G23="Y"),-VLOOKUP($D23,'Rent Adjustment Worksheet'!$B:$C,2,FALSE),0)</f>
        <v>0</v>
      </c>
      <c r="I23" s="64">
        <f>IF(AND($F23="Y",G23="N"),VLOOKUP($D23,'Rent Adjustment Worksheet'!$B:$C,2,FALSE),0)</f>
        <v>0</v>
      </c>
      <c r="J23" s="100" t="s">
        <v>30</v>
      </c>
      <c r="K23" s="64">
        <f>IF(AND($F23="N",J23="Y"),-VLOOKUP($D23,'Rent Adjustment Worksheet'!$B:$C,2,FALSE),0)</f>
        <v>0</v>
      </c>
      <c r="L23" s="64">
        <f>IF(AND($F23="Y",J23="N"),VLOOKUP($D23,'Rent Adjustment Worksheet'!$B:$C,2,FALSE),0)</f>
        <v>0</v>
      </c>
      <c r="M23" s="100" t="s">
        <v>30</v>
      </c>
      <c r="N23" s="64">
        <f>IF(AND($F23="N",M23="Y"),-VLOOKUP($D23,'Rent Adjustment Worksheet'!$B:$C,2,FALSE),0)</f>
        <v>0</v>
      </c>
      <c r="O23" s="66">
        <f>IF(AND($F23="Y",M23="N"),VLOOKUP($D23,'Rent Adjustment Worksheet'!$B:$C,2,FALSE),0)</f>
        <v>0</v>
      </c>
    </row>
    <row r="24" spans="2:15" x14ac:dyDescent="0.25">
      <c r="B24" s="136">
        <v>14</v>
      </c>
      <c r="C24" s="137"/>
      <c r="D24" s="138" t="s">
        <v>13</v>
      </c>
      <c r="E24" s="137"/>
      <c r="F24" s="99" t="s">
        <v>30</v>
      </c>
      <c r="G24" s="100" t="s">
        <v>30</v>
      </c>
      <c r="H24" s="64">
        <f>IF(AND($F24="N",G24="Y"),-VLOOKUP($D24,'Rent Adjustment Worksheet'!$B:$C,2,FALSE),0)</f>
        <v>0</v>
      </c>
      <c r="I24" s="64">
        <f>IF(AND($F24="Y",G24="N"),VLOOKUP($D24,'Rent Adjustment Worksheet'!$B:$C,2,FALSE),0)</f>
        <v>0</v>
      </c>
      <c r="J24" s="100" t="s">
        <v>30</v>
      </c>
      <c r="K24" s="64">
        <f>IF(AND($F24="N",J24="Y"),-VLOOKUP($D24,'Rent Adjustment Worksheet'!$B:$C,2,FALSE),0)</f>
        <v>0</v>
      </c>
      <c r="L24" s="64">
        <f>IF(AND($F24="Y",J24="N"),VLOOKUP($D24,'Rent Adjustment Worksheet'!$B:$C,2,FALSE),0)</f>
        <v>0</v>
      </c>
      <c r="M24" s="100" t="s">
        <v>30</v>
      </c>
      <c r="N24" s="64">
        <f>IF(AND($F24="N",M24="Y"),-VLOOKUP($D24,'Rent Adjustment Worksheet'!$B:$C,2,FALSE),0)</f>
        <v>0</v>
      </c>
      <c r="O24" s="66">
        <f>IF(AND($F24="Y",M24="N"),VLOOKUP($D24,'Rent Adjustment Worksheet'!$B:$C,2,FALSE),0)</f>
        <v>0</v>
      </c>
    </row>
    <row r="25" spans="2:15" x14ac:dyDescent="0.25">
      <c r="B25" s="136">
        <v>15</v>
      </c>
      <c r="C25" s="137"/>
      <c r="D25" s="138" t="s">
        <v>123</v>
      </c>
      <c r="E25" s="137"/>
      <c r="F25" s="99" t="s">
        <v>30</v>
      </c>
      <c r="G25" s="100" t="s">
        <v>30</v>
      </c>
      <c r="H25" s="64">
        <f>IF(AND($F25="N",G25="Y"),-VLOOKUP($D25,'Rent Adjustment Worksheet'!$B:$C,2,FALSE),0)</f>
        <v>0</v>
      </c>
      <c r="I25" s="64">
        <f>IF(AND($F25="Y",G25="N"),VLOOKUP($D25,'Rent Adjustment Worksheet'!$B:$C,2,FALSE),0)</f>
        <v>0</v>
      </c>
      <c r="J25" s="100" t="s">
        <v>30</v>
      </c>
      <c r="K25" s="64">
        <f>IF(AND($F25="N",J25="Y"),-VLOOKUP($D25,'Rent Adjustment Worksheet'!$B:$C,2,FALSE),0)</f>
        <v>0</v>
      </c>
      <c r="L25" s="64">
        <f>IF(AND($F25="Y",J25="N"),VLOOKUP($D25,'Rent Adjustment Worksheet'!$B:$C,2,FALSE),0)</f>
        <v>0</v>
      </c>
      <c r="M25" s="100" t="s">
        <v>30</v>
      </c>
      <c r="N25" s="64">
        <f>IF(AND($F25="N",M25="Y"),-VLOOKUP($D25,'Rent Adjustment Worksheet'!$B:$C,2,FALSE),0)</f>
        <v>0</v>
      </c>
      <c r="O25" s="66">
        <f>IF(AND($F25="Y",M25="N"),VLOOKUP($D25,'Rent Adjustment Worksheet'!$B:$C,2,FALSE),0)</f>
        <v>0</v>
      </c>
    </row>
    <row r="26" spans="2:15" x14ac:dyDescent="0.25">
      <c r="B26" s="136">
        <v>16</v>
      </c>
      <c r="C26" s="137"/>
      <c r="D26" s="138" t="s">
        <v>10</v>
      </c>
      <c r="E26" s="137"/>
      <c r="F26" s="99" t="s">
        <v>30</v>
      </c>
      <c r="G26" s="100" t="s">
        <v>30</v>
      </c>
      <c r="H26" s="64">
        <f>IF(AND($F26="N",G26="Y"),-VLOOKUP($D26,'Rent Adjustment Worksheet'!$B:$C,2,FALSE),0)</f>
        <v>0</v>
      </c>
      <c r="I26" s="64">
        <f>IF(AND($F26="Y",G26="N"),VLOOKUP($D26,'Rent Adjustment Worksheet'!$B:$C,2,FALSE),0)</f>
        <v>0</v>
      </c>
      <c r="J26" s="100" t="s">
        <v>30</v>
      </c>
      <c r="K26" s="64">
        <f>IF(AND($F26="N",J26="Y"),-VLOOKUP($D26,'Rent Adjustment Worksheet'!$B:$C,2,FALSE),0)</f>
        <v>0</v>
      </c>
      <c r="L26" s="64">
        <f>IF(AND($F26="Y",J26="N"),VLOOKUP($D26,'Rent Adjustment Worksheet'!$B:$C,2,FALSE),0)</f>
        <v>0</v>
      </c>
      <c r="M26" s="100" t="s">
        <v>30</v>
      </c>
      <c r="N26" s="64">
        <f>IF(AND($F26="N",M26="Y"),-VLOOKUP($D26,'Rent Adjustment Worksheet'!$B:$C,2,FALSE),0)</f>
        <v>0</v>
      </c>
      <c r="O26" s="66">
        <f>IF(AND($F26="Y",M26="N"),VLOOKUP($D26,'Rent Adjustment Worksheet'!$B:$C,2,FALSE),0)</f>
        <v>0</v>
      </c>
    </row>
    <row r="27" spans="2:15" x14ac:dyDescent="0.25">
      <c r="B27" s="136">
        <v>17</v>
      </c>
      <c r="C27" s="137"/>
      <c r="D27" s="138" t="s">
        <v>35</v>
      </c>
      <c r="E27" s="137"/>
      <c r="F27" s="99" t="s">
        <v>30</v>
      </c>
      <c r="G27" s="100" t="s">
        <v>30</v>
      </c>
      <c r="H27" s="64">
        <f>IF(AND($F27="N",G27="Y"),-VLOOKUP($D27,'Rent Adjustment Worksheet'!$B:$C,2,FALSE),0)</f>
        <v>0</v>
      </c>
      <c r="I27" s="64">
        <f>IF(AND($F27="Y",G27="N"),VLOOKUP($D27,'Rent Adjustment Worksheet'!$B:$C,2,FALSE),0)</f>
        <v>0</v>
      </c>
      <c r="J27" s="100" t="s">
        <v>30</v>
      </c>
      <c r="K27" s="64">
        <f>IF(AND($F27="N",J27="Y"),-VLOOKUP($D27,'Rent Adjustment Worksheet'!$B:$C,2,FALSE),0)</f>
        <v>0</v>
      </c>
      <c r="L27" s="64">
        <f>IF(AND($F27="Y",J27="N"),VLOOKUP($D27,'Rent Adjustment Worksheet'!$B:$C,2,FALSE),0)</f>
        <v>0</v>
      </c>
      <c r="M27" s="100" t="s">
        <v>30</v>
      </c>
      <c r="N27" s="64">
        <f>IF(AND($F27="N",M27="Y"),-VLOOKUP($D27,'Rent Adjustment Worksheet'!$B:$C,2,FALSE),0)</f>
        <v>0</v>
      </c>
      <c r="O27" s="66">
        <f>IF(AND($F27="Y",M27="N"),VLOOKUP($D27,'Rent Adjustment Worksheet'!$B:$C,2,FALSE),0)</f>
        <v>0</v>
      </c>
    </row>
    <row r="28" spans="2:15" x14ac:dyDescent="0.25">
      <c r="B28" s="136">
        <v>18</v>
      </c>
      <c r="C28" s="137"/>
      <c r="D28" s="138" t="s">
        <v>34</v>
      </c>
      <c r="E28" s="137"/>
      <c r="F28" s="99" t="s">
        <v>30</v>
      </c>
      <c r="G28" s="100" t="s">
        <v>30</v>
      </c>
      <c r="H28" s="64">
        <f>IF(AND($F28="N",G28="Y"),-VLOOKUP($D28,'Rent Adjustment Worksheet'!$B:$C,2,FALSE),0)</f>
        <v>0</v>
      </c>
      <c r="I28" s="64">
        <f>IF(AND($F28="Y",G28="N"),VLOOKUP($D28,'Rent Adjustment Worksheet'!$B:$C,2,FALSE),0)</f>
        <v>0</v>
      </c>
      <c r="J28" s="100" t="s">
        <v>30</v>
      </c>
      <c r="K28" s="64">
        <f>IF(AND($F28="N",J28="Y"),-VLOOKUP($D28,'Rent Adjustment Worksheet'!$B:$C,2,FALSE),0)</f>
        <v>0</v>
      </c>
      <c r="L28" s="64">
        <f>IF(AND($F28="Y",J28="N"),VLOOKUP($D28,'Rent Adjustment Worksheet'!$B:$C,2,FALSE),0)</f>
        <v>0</v>
      </c>
      <c r="M28" s="100" t="s">
        <v>30</v>
      </c>
      <c r="N28" s="64">
        <f>IF(AND($F28="N",M28="Y"),-VLOOKUP($D28,'Rent Adjustment Worksheet'!$B:$C,2,FALSE),0)</f>
        <v>0</v>
      </c>
      <c r="O28" s="66">
        <f>IF(AND($F28="Y",M28="N"),VLOOKUP($D28,'Rent Adjustment Worksheet'!$B:$C,2,FALSE),0)</f>
        <v>0</v>
      </c>
    </row>
    <row r="29" spans="2:15" x14ac:dyDescent="0.25">
      <c r="B29" s="136">
        <v>19</v>
      </c>
      <c r="C29" s="137"/>
      <c r="D29" s="138" t="s">
        <v>5</v>
      </c>
      <c r="E29" s="137"/>
      <c r="F29" s="99" t="s">
        <v>30</v>
      </c>
      <c r="G29" s="100" t="s">
        <v>30</v>
      </c>
      <c r="H29" s="64">
        <f>IF(AND($F29="N",G29="Y"),-VLOOKUP($D29,'Rent Adjustment Worksheet'!$B:$C,2,FALSE),0)</f>
        <v>0</v>
      </c>
      <c r="I29" s="64">
        <f>IF(AND($F29="Y",G29="N"),VLOOKUP($D29,'Rent Adjustment Worksheet'!$B:$C,2,FALSE),0)</f>
        <v>0</v>
      </c>
      <c r="J29" s="100" t="s">
        <v>30</v>
      </c>
      <c r="K29" s="64">
        <f>IF(AND($F29="N",J29="Y"),-VLOOKUP($D29,'Rent Adjustment Worksheet'!$B:$C,2,FALSE),0)</f>
        <v>0</v>
      </c>
      <c r="L29" s="64">
        <f>IF(AND($F29="Y",J29="N"),VLOOKUP($D29,'Rent Adjustment Worksheet'!$B:$C,2,FALSE),0)</f>
        <v>0</v>
      </c>
      <c r="M29" s="100" t="s">
        <v>30</v>
      </c>
      <c r="N29" s="64">
        <f>IF(AND($F29="N",M29="Y"),-VLOOKUP($D29,'Rent Adjustment Worksheet'!$B:$C,2,FALSE),0)</f>
        <v>0</v>
      </c>
      <c r="O29" s="66">
        <f>IF(AND($F29="Y",M29="N"),VLOOKUP($D29,'Rent Adjustment Worksheet'!$B:$C,2,FALSE),0)</f>
        <v>0</v>
      </c>
    </row>
    <row r="30" spans="2:15" x14ac:dyDescent="0.25">
      <c r="B30" s="141" t="s">
        <v>121</v>
      </c>
      <c r="C30" s="142"/>
      <c r="D30" s="142"/>
      <c r="E30" s="142"/>
      <c r="F30" s="142"/>
      <c r="G30" s="142"/>
      <c r="H30" s="142"/>
      <c r="I30" s="142"/>
      <c r="J30" s="142"/>
      <c r="K30" s="142"/>
      <c r="L30" s="142"/>
      <c r="M30" s="142"/>
      <c r="N30" s="142"/>
      <c r="O30" s="143"/>
    </row>
    <row r="31" spans="2:15" x14ac:dyDescent="0.25">
      <c r="B31" s="136">
        <f>B29+1</f>
        <v>20</v>
      </c>
      <c r="C31" s="137"/>
      <c r="D31" s="138" t="s">
        <v>36</v>
      </c>
      <c r="E31" s="137"/>
      <c r="F31" s="99" t="s">
        <v>30</v>
      </c>
      <c r="G31" s="100" t="s">
        <v>30</v>
      </c>
      <c r="H31" s="64">
        <f>IF(AND($F31="N",G31="Y"),-VLOOKUP($D31,'Rent Adjustment Worksheet'!$B:$C,2,FALSE),0)</f>
        <v>0</v>
      </c>
      <c r="I31" s="64">
        <f>IF(AND($F31="Y",G31="N"),VLOOKUP($D31,'Rent Adjustment Worksheet'!$B:$C,2,FALSE),0)</f>
        <v>0</v>
      </c>
      <c r="J31" s="100" t="s">
        <v>30</v>
      </c>
      <c r="K31" s="64">
        <f>IF(AND($F31="N",J31="Y"),-VLOOKUP($D31,'Rent Adjustment Worksheet'!$B:$C,2,FALSE),0)</f>
        <v>0</v>
      </c>
      <c r="L31" s="64">
        <f>IF(AND($F31="Y",J31="N"),VLOOKUP($D31,'Rent Adjustment Worksheet'!$B:$C,2,FALSE),0)</f>
        <v>0</v>
      </c>
      <c r="M31" s="100" t="s">
        <v>30</v>
      </c>
      <c r="N31" s="64">
        <f>IF(AND($F31="N",M31="Y"),-VLOOKUP($D31,'Rent Adjustment Worksheet'!$B:$C,2,FALSE),0)</f>
        <v>0</v>
      </c>
      <c r="O31" s="66">
        <f>IF(AND($F31="Y",M31="N"),VLOOKUP($D31,'Rent Adjustment Worksheet'!$B:$C,2,FALSE),0)</f>
        <v>0</v>
      </c>
    </row>
    <row r="32" spans="2:15" x14ac:dyDescent="0.25">
      <c r="B32" s="136">
        <f>B31+1</f>
        <v>21</v>
      </c>
      <c r="C32" s="137"/>
      <c r="D32" s="138" t="s">
        <v>37</v>
      </c>
      <c r="E32" s="137"/>
      <c r="F32" s="99" t="s">
        <v>30</v>
      </c>
      <c r="G32" s="100" t="s">
        <v>30</v>
      </c>
      <c r="H32" s="64">
        <f>IF(AND($F32="N",G32="Y"),-VLOOKUP($D32,'Rent Adjustment Worksheet'!$B:$C,2,FALSE),0)</f>
        <v>0</v>
      </c>
      <c r="I32" s="64">
        <f>IF(AND($F32="Y",G32="N"),VLOOKUP($D32,'Rent Adjustment Worksheet'!$B:$C,2,FALSE),0)</f>
        <v>0</v>
      </c>
      <c r="J32" s="100" t="s">
        <v>30</v>
      </c>
      <c r="K32" s="64">
        <f>IF(AND($F32="N",J32="Y"),-VLOOKUP($D32,'Rent Adjustment Worksheet'!$B:$C,2,FALSE),0)</f>
        <v>0</v>
      </c>
      <c r="L32" s="64">
        <f>IF(AND($F32="Y",J32="N"),VLOOKUP($D32,'Rent Adjustment Worksheet'!$B:$C,2,FALSE),0)</f>
        <v>0</v>
      </c>
      <c r="M32" s="100" t="s">
        <v>30</v>
      </c>
      <c r="N32" s="64">
        <f>IF(AND($F32="N",M32="Y"),-VLOOKUP($D32,'Rent Adjustment Worksheet'!$B:$C,2,FALSE),0)</f>
        <v>0</v>
      </c>
      <c r="O32" s="66">
        <f>IF(AND($F32="Y",M32="N"),VLOOKUP($D32,'Rent Adjustment Worksheet'!$B:$C,2,FALSE),0)</f>
        <v>0</v>
      </c>
    </row>
    <row r="33" spans="2:15" x14ac:dyDescent="0.25">
      <c r="B33" s="136">
        <f t="shared" ref="B33:B37" si="0">B32+1</f>
        <v>22</v>
      </c>
      <c r="C33" s="137"/>
      <c r="D33" s="138" t="s">
        <v>32</v>
      </c>
      <c r="E33" s="137"/>
      <c r="F33" s="99" t="s">
        <v>30</v>
      </c>
      <c r="G33" s="100" t="s">
        <v>30</v>
      </c>
      <c r="H33" s="64">
        <f>IF(AND($F33="N",G33="Y"),-VLOOKUP($D33,'Rent Adjustment Worksheet'!$B:$C,2,FALSE),0)</f>
        <v>0</v>
      </c>
      <c r="I33" s="64">
        <f>IF(AND($F33="Y",G33="N"),VLOOKUP($D33,'Rent Adjustment Worksheet'!$B:$C,2,FALSE),0)</f>
        <v>0</v>
      </c>
      <c r="J33" s="100" t="s">
        <v>30</v>
      </c>
      <c r="K33" s="64">
        <f>IF(AND($F33="N",J33="Y"),-VLOOKUP($D33,'Rent Adjustment Worksheet'!$B:$C,2,FALSE),0)</f>
        <v>0</v>
      </c>
      <c r="L33" s="64">
        <f>IF(AND($F33="Y",J33="N"),VLOOKUP($D33,'Rent Adjustment Worksheet'!$B:$C,2,FALSE),0)</f>
        <v>0</v>
      </c>
      <c r="M33" s="100" t="s">
        <v>30</v>
      </c>
      <c r="N33" s="64">
        <f>IF(AND($F33="N",M33="Y"),-VLOOKUP($D33,'Rent Adjustment Worksheet'!$B:$C,2,FALSE),0)</f>
        <v>0</v>
      </c>
      <c r="O33" s="66">
        <f>IF(AND($F33="Y",M33="N"),VLOOKUP($D33,'Rent Adjustment Worksheet'!$B:$C,2,FALSE),0)</f>
        <v>0</v>
      </c>
    </row>
    <row r="34" spans="2:15" x14ac:dyDescent="0.25">
      <c r="B34" s="136">
        <f t="shared" si="0"/>
        <v>23</v>
      </c>
      <c r="C34" s="137"/>
      <c r="D34" s="138" t="s">
        <v>33</v>
      </c>
      <c r="E34" s="137"/>
      <c r="F34" s="99" t="s">
        <v>30</v>
      </c>
      <c r="G34" s="100" t="s">
        <v>30</v>
      </c>
      <c r="H34" s="64">
        <f>IF(AND($F34="N",G34="Y"),-VLOOKUP($D34,'Rent Adjustment Worksheet'!$B:$C,2,FALSE),0)</f>
        <v>0</v>
      </c>
      <c r="I34" s="64">
        <f>IF(AND($F34="Y",G34="N"),VLOOKUP($D34,'Rent Adjustment Worksheet'!$B:$C,2,FALSE),0)</f>
        <v>0</v>
      </c>
      <c r="J34" s="100" t="s">
        <v>30</v>
      </c>
      <c r="K34" s="64">
        <f>IF(AND($F34="N",J34="Y"),-VLOOKUP($D34,'Rent Adjustment Worksheet'!$B:$C,2,FALSE),0)</f>
        <v>0</v>
      </c>
      <c r="L34" s="64">
        <f>IF(AND($F34="Y",J34="N"),VLOOKUP($D34,'Rent Adjustment Worksheet'!$B:$C,2,FALSE),0)</f>
        <v>0</v>
      </c>
      <c r="M34" s="100" t="s">
        <v>30</v>
      </c>
      <c r="N34" s="64">
        <f>IF(AND($F34="N",M34="Y"),-VLOOKUP($D34,'Rent Adjustment Worksheet'!$B:$C,2,FALSE),0)</f>
        <v>0</v>
      </c>
      <c r="O34" s="66">
        <f>IF(AND($F34="Y",M34="N"),VLOOKUP($D34,'Rent Adjustment Worksheet'!$B:$C,2,FALSE),0)</f>
        <v>0</v>
      </c>
    </row>
    <row r="35" spans="2:15" x14ac:dyDescent="0.25">
      <c r="B35" s="136">
        <f t="shared" si="0"/>
        <v>24</v>
      </c>
      <c r="C35" s="137"/>
      <c r="D35" s="138" t="s">
        <v>25</v>
      </c>
      <c r="E35" s="137"/>
      <c r="F35" s="99" t="s">
        <v>30</v>
      </c>
      <c r="G35" s="100" t="s">
        <v>30</v>
      </c>
      <c r="H35" s="64">
        <f>IF(AND($F35="N",G35="Y"),-VLOOKUP($D35,'Rent Adjustment Worksheet'!$B:$C,2,FALSE),0)</f>
        <v>0</v>
      </c>
      <c r="I35" s="64">
        <f>IF(AND($F35="Y",G35="N"),VLOOKUP($D35,'Rent Adjustment Worksheet'!$B:$C,2,FALSE),0)</f>
        <v>0</v>
      </c>
      <c r="J35" s="100" t="s">
        <v>30</v>
      </c>
      <c r="K35" s="64">
        <f>IF(AND($F35="N",J35="Y"),-VLOOKUP($D35,'Rent Adjustment Worksheet'!$B:$C,2,FALSE),0)</f>
        <v>0</v>
      </c>
      <c r="L35" s="64">
        <f>IF(AND($F35="Y",J35="N"),VLOOKUP($D35,'Rent Adjustment Worksheet'!$B:$C,2,FALSE),0)</f>
        <v>0</v>
      </c>
      <c r="M35" s="100" t="s">
        <v>30</v>
      </c>
      <c r="N35" s="64">
        <f>IF(AND($F35="N",M35="Y"),-VLOOKUP($D35,'Rent Adjustment Worksheet'!$B:$C,2,FALSE),0)</f>
        <v>0</v>
      </c>
      <c r="O35" s="66">
        <f>IF(AND($F35="Y",M35="N"),VLOOKUP($D35,'Rent Adjustment Worksheet'!$B:$C,2,FALSE),0)</f>
        <v>0</v>
      </c>
    </row>
    <row r="36" spans="2:15" x14ac:dyDescent="0.25">
      <c r="B36" s="136">
        <f t="shared" si="0"/>
        <v>25</v>
      </c>
      <c r="C36" s="137"/>
      <c r="D36" s="138" t="s">
        <v>26</v>
      </c>
      <c r="E36" s="137"/>
      <c r="F36" s="99" t="s">
        <v>30</v>
      </c>
      <c r="G36" s="100" t="s">
        <v>30</v>
      </c>
      <c r="H36" s="64">
        <f>IF(AND($F36="N",G36="Y"),-VLOOKUP($D36,'Rent Adjustment Worksheet'!$B:$C,2,FALSE),0)</f>
        <v>0</v>
      </c>
      <c r="I36" s="64">
        <f>IF(AND($F36="Y",G36="N"),VLOOKUP($D36,'Rent Adjustment Worksheet'!$B:$C,2,FALSE),0)</f>
        <v>0</v>
      </c>
      <c r="J36" s="100" t="s">
        <v>30</v>
      </c>
      <c r="K36" s="64">
        <f>IF(AND($F36="N",J36="Y"),-VLOOKUP($D36,'Rent Adjustment Worksheet'!$B:$C,2,FALSE),0)</f>
        <v>0</v>
      </c>
      <c r="L36" s="64">
        <f>IF(AND($F36="Y",J36="N"),VLOOKUP($D36,'Rent Adjustment Worksheet'!$B:$C,2,FALSE),0)</f>
        <v>0</v>
      </c>
      <c r="M36" s="100" t="s">
        <v>30</v>
      </c>
      <c r="N36" s="64">
        <f>IF(AND($F36="N",M36="Y"),-VLOOKUP($D36,'Rent Adjustment Worksheet'!$B:$C,2,FALSE),0)</f>
        <v>0</v>
      </c>
      <c r="O36" s="66">
        <f>IF(AND($F36="Y",M36="N"),VLOOKUP($D36,'Rent Adjustment Worksheet'!$B:$C,2,FALSE),0)</f>
        <v>0</v>
      </c>
    </row>
    <row r="37" spans="2:15" x14ac:dyDescent="0.25">
      <c r="B37" s="136">
        <f t="shared" si="0"/>
        <v>26</v>
      </c>
      <c r="C37" s="137"/>
      <c r="D37" s="138" t="s">
        <v>27</v>
      </c>
      <c r="E37" s="137"/>
      <c r="F37" s="99" t="s">
        <v>30</v>
      </c>
      <c r="G37" s="100" t="s">
        <v>30</v>
      </c>
      <c r="H37" s="64">
        <f>IF(AND($F37="N",G37="Y"),-VLOOKUP($D37,'Rent Adjustment Worksheet'!$B:$C,2,FALSE),0)</f>
        <v>0</v>
      </c>
      <c r="I37" s="64">
        <f>IF(AND($F37="Y",G37="N"),VLOOKUP($D37,'Rent Adjustment Worksheet'!$B:$C,2,FALSE),0)</f>
        <v>0</v>
      </c>
      <c r="J37" s="100" t="s">
        <v>30</v>
      </c>
      <c r="K37" s="64">
        <f>IF(AND($F37="N",J37="Y"),-VLOOKUP($D37,'Rent Adjustment Worksheet'!$B:$C,2,FALSE),0)</f>
        <v>0</v>
      </c>
      <c r="L37" s="64">
        <f>IF(AND($F37="Y",J37="N"),VLOOKUP($D37,'Rent Adjustment Worksheet'!$B:$C,2,FALSE),0)</f>
        <v>0</v>
      </c>
      <c r="M37" s="100" t="s">
        <v>30</v>
      </c>
      <c r="N37" s="64">
        <f>IF(AND($F37="N",M37="Y"),-VLOOKUP($D37,'Rent Adjustment Worksheet'!$B:$C,2,FALSE),0)</f>
        <v>0</v>
      </c>
      <c r="O37" s="66">
        <f>IF(AND($F37="Y",M37="N"),VLOOKUP($D37,'Rent Adjustment Worksheet'!$B:$C,2,FALSE),0)</f>
        <v>0</v>
      </c>
    </row>
    <row r="38" spans="2:15" x14ac:dyDescent="0.25">
      <c r="B38" s="141" t="s">
        <v>122</v>
      </c>
      <c r="C38" s="142"/>
      <c r="D38" s="142"/>
      <c r="E38" s="142"/>
      <c r="F38" s="142"/>
      <c r="G38" s="142"/>
      <c r="H38" s="142"/>
      <c r="I38" s="142"/>
      <c r="J38" s="142"/>
      <c r="K38" s="142"/>
      <c r="L38" s="142"/>
      <c r="M38" s="142"/>
      <c r="N38" s="142"/>
      <c r="O38" s="143"/>
    </row>
    <row r="39" spans="2:15" x14ac:dyDescent="0.25">
      <c r="B39" s="136">
        <v>27</v>
      </c>
      <c r="C39" s="137"/>
      <c r="D39" s="144" t="str">
        <f>IF(OR('Rent Adjustment Worksheet'!$B29="PHA write-in (if Applicable)",'Rent Adjustment Worksheet'!$B29=""),"",'Rent Adjustment Worksheet'!$B29)</f>
        <v>Service Coordinator</v>
      </c>
      <c r="E39" s="145"/>
      <c r="F39" s="99" t="s">
        <v>30</v>
      </c>
      <c r="G39" s="100" t="s">
        <v>30</v>
      </c>
      <c r="H39" s="64">
        <f>IF($D39="",0,IF(AND($F39="N",G39="Y"),-VLOOKUP($D39,'Rent Adjustment Worksheet'!$B:$C,2,FALSE),0))</f>
        <v>0</v>
      </c>
      <c r="I39" s="64">
        <f>IF($D39="",0,IF(AND($F39="Y",G39="N"),VLOOKUP($D39,'Rent Adjustment Worksheet'!$B:$C,2,FALSE),0))</f>
        <v>0</v>
      </c>
      <c r="J39" s="100" t="s">
        <v>30</v>
      </c>
      <c r="K39" s="64">
        <f>IF($D39="",0,IF(AND($F39="N",J39="Y"),-VLOOKUP($D39,'Rent Adjustment Worksheet'!$B:$C,2,FALSE),0))</f>
        <v>0</v>
      </c>
      <c r="L39" s="64">
        <f>IF($D39="",0,IF(AND($F39="Y",J39="N"),VLOOKUP($D39,'Rent Adjustment Worksheet'!$B:$C,2,FALSE),0))</f>
        <v>0</v>
      </c>
      <c r="M39" s="100" t="s">
        <v>30</v>
      </c>
      <c r="N39" s="64">
        <f>IF($D39="",0,IF(AND($F39="N",M39="Y"),-VLOOKUP($D39,'Rent Adjustment Worksheet'!$B:$C,2,FALSE),0))</f>
        <v>0</v>
      </c>
      <c r="O39" s="66">
        <f>IF($D39="",0,IF(AND($F39="Y",M39="N"),VLOOKUP($D39,'Rent Adjustment Worksheet'!$B:$C,2,FALSE),0))</f>
        <v>0</v>
      </c>
    </row>
    <row r="40" spans="2:15" x14ac:dyDescent="0.25">
      <c r="B40" s="136">
        <v>28</v>
      </c>
      <c r="C40" s="137"/>
      <c r="D40" s="144" t="str">
        <f>IF(OR('Rent Adjustment Worksheet'!$B30="PHA write-in (if Applicable)",'Rent Adjustment Worksheet'!$B30=""),"",'Rent Adjustment Worksheet'!$B30)</f>
        <v>One BR</v>
      </c>
      <c r="E40" s="145"/>
      <c r="F40" s="99" t="s">
        <v>30</v>
      </c>
      <c r="G40" s="100" t="s">
        <v>30</v>
      </c>
      <c r="H40" s="64">
        <f>IF($D40="",0,IF(AND($F40="N",G40="Y"),-VLOOKUP($D40,'Rent Adjustment Worksheet'!$B:$C,2,FALSE),0))</f>
        <v>0</v>
      </c>
      <c r="I40" s="64">
        <f>IF($D40="",0,IF(AND($F40="Y",G40="N"),VLOOKUP($D40,'Rent Adjustment Worksheet'!$B:$C,2,FALSE),0))</f>
        <v>0</v>
      </c>
      <c r="J40" s="100" t="s">
        <v>30</v>
      </c>
      <c r="K40" s="64">
        <f>IF($D40="",0,IF(AND($F40="N",J40="Y"),-VLOOKUP($D40,'Rent Adjustment Worksheet'!$B:$C,2,FALSE),0))</f>
        <v>0</v>
      </c>
      <c r="L40" s="64">
        <f>IF($D40="",0,IF(AND($F40="Y",J40="N"),VLOOKUP($D40,'Rent Adjustment Worksheet'!$B:$C,2,FALSE),0))</f>
        <v>0</v>
      </c>
      <c r="M40" s="100" t="s">
        <v>30</v>
      </c>
      <c r="N40" s="64">
        <f>IF($D40="",0,IF(AND($F40="N",M40="Y"),-VLOOKUP($D40,'Rent Adjustment Worksheet'!$B:$C,2,FALSE),0))</f>
        <v>0</v>
      </c>
      <c r="O40" s="66">
        <f>IF($D40="",0,IF(AND($F40="Y",M40="N"),VLOOKUP($D40,'Rent Adjustment Worksheet'!$B:$C,2,FALSE),0))</f>
        <v>0</v>
      </c>
    </row>
    <row r="41" spans="2:15" x14ac:dyDescent="0.25">
      <c r="B41" s="136">
        <v>29</v>
      </c>
      <c r="C41" s="137"/>
      <c r="D41" s="144" t="str">
        <f>IF(OR('Rent Adjustment Worksheet'!$B31="PHA write-in (if Applicable)",'Rent Adjustment Worksheet'!$B31=""),"",'Rent Adjustment Worksheet'!$B31)</f>
        <v/>
      </c>
      <c r="E41" s="145"/>
      <c r="F41" s="99" t="s">
        <v>30</v>
      </c>
      <c r="G41" s="100" t="s">
        <v>30</v>
      </c>
      <c r="H41" s="64">
        <f>IF($D41="",0,IF(AND($F41="N",G41="Y"),-VLOOKUP($D41,'Rent Adjustment Worksheet'!$B:$C,2,FALSE),0))</f>
        <v>0</v>
      </c>
      <c r="I41" s="64">
        <f>IF($D41="",0,IF(AND($F41="Y",G41="N"),VLOOKUP($D41,'Rent Adjustment Worksheet'!$B:$C,2,FALSE),0))</f>
        <v>0</v>
      </c>
      <c r="J41" s="100" t="s">
        <v>30</v>
      </c>
      <c r="K41" s="64">
        <f>IF($D41="",0,IF(AND($F41="N",J41="Y"),-VLOOKUP($D41,'Rent Adjustment Worksheet'!$B:$C,2,FALSE),0))</f>
        <v>0</v>
      </c>
      <c r="L41" s="64">
        <f>IF($D41="",0,IF(AND($F41="Y",J41="N"),VLOOKUP($D41,'Rent Adjustment Worksheet'!$B:$C,2,FALSE),0))</f>
        <v>0</v>
      </c>
      <c r="M41" s="100" t="s">
        <v>30</v>
      </c>
      <c r="N41" s="64">
        <f>IF($D41="",0,IF(AND($F41="N",M41="Y"),-VLOOKUP($D41,'Rent Adjustment Worksheet'!$B:$C,2,FALSE),0))</f>
        <v>0</v>
      </c>
      <c r="O41" s="66">
        <f>IF($D41="",0,IF(AND($F41="Y",M41="N"),VLOOKUP($D41,'Rent Adjustment Worksheet'!$B:$C,2,FALSE),0))</f>
        <v>0</v>
      </c>
    </row>
    <row r="42" spans="2:15" x14ac:dyDescent="0.25">
      <c r="B42" s="136">
        <v>30</v>
      </c>
      <c r="C42" s="137"/>
      <c r="D42" s="144" t="str">
        <f>IF(OR('Rent Adjustment Worksheet'!$B32="PHA write-in (if Applicable)",'Rent Adjustment Worksheet'!$B32=""),"",'Rent Adjustment Worksheet'!$B32)</f>
        <v/>
      </c>
      <c r="E42" s="145"/>
      <c r="F42" s="99" t="s">
        <v>30</v>
      </c>
      <c r="G42" s="100" t="s">
        <v>30</v>
      </c>
      <c r="H42" s="64">
        <f>IF($D42="",0,IF(AND($F42="N",G42="Y"),-VLOOKUP($D42,'Rent Adjustment Worksheet'!$B:$C,2,FALSE),0))</f>
        <v>0</v>
      </c>
      <c r="I42" s="64">
        <f>IF($D42="",0,IF(AND($F42="Y",G42="N"),VLOOKUP($D42,'Rent Adjustment Worksheet'!$B:$C,2,FALSE),0))</f>
        <v>0</v>
      </c>
      <c r="J42" s="100" t="s">
        <v>30</v>
      </c>
      <c r="K42" s="64">
        <f>IF($D42="",0,IF(AND($F42="N",J42="Y"),-VLOOKUP($D42,'Rent Adjustment Worksheet'!$B:$C,2,FALSE),0))</f>
        <v>0</v>
      </c>
      <c r="L42" s="64">
        <f>IF($D42="",0,IF(AND($F42="Y",J42="N"),VLOOKUP($D42,'Rent Adjustment Worksheet'!$B:$C,2,FALSE),0))</f>
        <v>0</v>
      </c>
      <c r="M42" s="100" t="s">
        <v>30</v>
      </c>
      <c r="N42" s="64">
        <f>IF($D42="",0,IF(AND($F42="N",M42="Y"),-VLOOKUP($D42,'Rent Adjustment Worksheet'!$B:$C,2,FALSE),0))</f>
        <v>0</v>
      </c>
      <c r="O42" s="66">
        <f>IF($D42="",0,IF(AND($F42="Y",M42="N"),VLOOKUP($D42,'Rent Adjustment Worksheet'!$B:$C,2,FALSE),0))</f>
        <v>0</v>
      </c>
    </row>
    <row r="43" spans="2:15" x14ac:dyDescent="0.25">
      <c r="B43" s="136">
        <v>31</v>
      </c>
      <c r="C43" s="137"/>
      <c r="D43" s="144" t="str">
        <f>IF(OR('Rent Adjustment Worksheet'!$B33="PHA write-in (if Applicable)",'Rent Adjustment Worksheet'!$B33=""),"",'Rent Adjustment Worksheet'!$B33)</f>
        <v/>
      </c>
      <c r="E43" s="145"/>
      <c r="F43" s="99" t="s">
        <v>30</v>
      </c>
      <c r="G43" s="100" t="s">
        <v>30</v>
      </c>
      <c r="H43" s="64">
        <f>IF($D43="",0,IF(AND($F43="N",G43="Y"),-VLOOKUP($D43,'Rent Adjustment Worksheet'!$B:$C,2,FALSE),0))</f>
        <v>0</v>
      </c>
      <c r="I43" s="64">
        <f>IF($D43="",0,IF(AND($F43="Y",G43="N"),VLOOKUP($D43,'Rent Adjustment Worksheet'!$B:$C,2,FALSE),0))</f>
        <v>0</v>
      </c>
      <c r="J43" s="100" t="s">
        <v>30</v>
      </c>
      <c r="K43" s="64">
        <f>IF($D43="",0,IF(AND($F43="N",J43="Y"),-VLOOKUP($D43,'Rent Adjustment Worksheet'!$B:$C,2,FALSE),0))</f>
        <v>0</v>
      </c>
      <c r="L43" s="64">
        <f>IF($D43="",0,IF(AND($F43="Y",J43="N"),VLOOKUP($D43,'Rent Adjustment Worksheet'!$B:$C,2,FALSE),0))</f>
        <v>0</v>
      </c>
      <c r="M43" s="100" t="s">
        <v>30</v>
      </c>
      <c r="N43" s="64">
        <f>IF($D43="",0,IF(AND($F43="N",M43="Y"),-VLOOKUP($D43,'Rent Adjustment Worksheet'!$B:$C,2,FALSE),0))</f>
        <v>0</v>
      </c>
      <c r="O43" s="66">
        <f>IF($D43="",0,IF(AND($F43="Y",M43="N"),VLOOKUP($D43,'Rent Adjustment Worksheet'!$B:$C,2,FALSE),0))</f>
        <v>0</v>
      </c>
    </row>
    <row r="44" spans="2:15" x14ac:dyDescent="0.25">
      <c r="B44" s="141" t="s">
        <v>191</v>
      </c>
      <c r="C44" s="142"/>
      <c r="D44" s="142"/>
      <c r="E44" s="142"/>
      <c r="F44" s="142"/>
      <c r="G44" s="142"/>
      <c r="H44" s="142"/>
      <c r="I44" s="142"/>
      <c r="J44" s="142"/>
      <c r="K44" s="142"/>
      <c r="L44" s="142"/>
      <c r="M44" s="142"/>
      <c r="N44" s="142"/>
      <c r="O44" s="143"/>
    </row>
    <row r="45" spans="2:15" x14ac:dyDescent="0.25">
      <c r="B45" s="136">
        <v>32</v>
      </c>
      <c r="C45" s="137"/>
      <c r="D45" s="138" t="s">
        <v>192</v>
      </c>
      <c r="E45" s="137"/>
      <c r="F45" s="62"/>
      <c r="G45" s="115" t="str">
        <f>IF(ISNUMBER(G9)=FALSE,"",G9)</f>
        <v/>
      </c>
      <c r="H45" s="64"/>
      <c r="I45" s="65"/>
      <c r="J45" s="115" t="str">
        <f>IF(ISNUMBER(J9)=FALSE,"",J9)</f>
        <v/>
      </c>
      <c r="K45" s="64"/>
      <c r="L45" s="65"/>
      <c r="M45" s="115" t="str">
        <f>IF(ISNUMBER(M9)=FALSE,"",M9)</f>
        <v/>
      </c>
      <c r="N45" s="64"/>
      <c r="O45" s="66"/>
    </row>
    <row r="46" spans="2:15" x14ac:dyDescent="0.25">
      <c r="B46" s="136">
        <v>33</v>
      </c>
      <c r="C46" s="137"/>
      <c r="D46" s="138" t="s">
        <v>193</v>
      </c>
      <c r="E46" s="137"/>
      <c r="F46" s="62"/>
      <c r="G46" s="67" t="str">
        <f>IF(G45="","",SUM(H46:I46))</f>
        <v/>
      </c>
      <c r="H46" s="68" t="str">
        <f>IF(G45="","",SUM(H13:H43))</f>
        <v/>
      </c>
      <c r="I46" s="69" t="str">
        <f>IF(G45="","",SUM(I13:I43))</f>
        <v/>
      </c>
      <c r="J46" s="67" t="str">
        <f>IF(J45="","",SUM(K46:L46))</f>
        <v/>
      </c>
      <c r="K46" s="68" t="str">
        <f>IF(J45="","",SUM(K13:K43))</f>
        <v/>
      </c>
      <c r="L46" s="69" t="str">
        <f>IF(J45="","",SUM(L13:L43))</f>
        <v/>
      </c>
      <c r="M46" s="67" t="str">
        <f>IF(M45="","",SUM(N46:O46))</f>
        <v/>
      </c>
      <c r="N46" s="68" t="str">
        <f>IF(M45="","",SUM(N13:N43))</f>
        <v/>
      </c>
      <c r="O46" s="69" t="str">
        <f>IF(M45="","",SUM(O13:O43))</f>
        <v/>
      </c>
    </row>
    <row r="47" spans="2:15" x14ac:dyDescent="0.25">
      <c r="B47" s="136">
        <v>34</v>
      </c>
      <c r="C47" s="137"/>
      <c r="D47" s="138" t="s">
        <v>194</v>
      </c>
      <c r="E47" s="137"/>
      <c r="F47" s="62"/>
      <c r="G47" s="67" t="str">
        <f>IF(G45="","",SUM(G45,G46))</f>
        <v/>
      </c>
      <c r="H47" s="71"/>
      <c r="I47" s="72"/>
      <c r="J47" s="67" t="str">
        <f>IF(J45="","",SUM(J45,J46))</f>
        <v/>
      </c>
      <c r="K47" s="71"/>
      <c r="L47" s="72"/>
      <c r="M47" s="67" t="str">
        <f>IF(M45="","",SUM(M45,M46))</f>
        <v/>
      </c>
      <c r="N47" s="71"/>
      <c r="O47" s="73"/>
    </row>
    <row r="48" spans="2:15" x14ac:dyDescent="0.25">
      <c r="B48" s="136">
        <v>35</v>
      </c>
      <c r="C48" s="137"/>
      <c r="D48" s="138" t="s">
        <v>190</v>
      </c>
      <c r="E48" s="137"/>
      <c r="F48" s="117" t="str">
        <f>IFERROR(AVERAGE(G47:M47),"")</f>
        <v/>
      </c>
      <c r="G48" s="116"/>
      <c r="H48" s="75"/>
      <c r="I48" s="76"/>
      <c r="J48" s="74"/>
      <c r="K48" s="75"/>
      <c r="L48" s="76"/>
      <c r="M48" s="74"/>
      <c r="N48" s="75"/>
      <c r="O48" s="77"/>
    </row>
    <row r="49" spans="2:15" x14ac:dyDescent="0.25">
      <c r="B49" s="136">
        <v>36</v>
      </c>
      <c r="C49" s="137"/>
      <c r="D49" s="138" t="s">
        <v>207</v>
      </c>
      <c r="E49" s="137"/>
      <c r="F49" s="124"/>
      <c r="G49" s="106"/>
      <c r="H49" s="107"/>
      <c r="I49" s="107"/>
      <c r="J49" s="74"/>
      <c r="K49" s="75"/>
      <c r="L49" s="76"/>
      <c r="M49" s="74"/>
      <c r="N49" s="75"/>
      <c r="O49" s="77"/>
    </row>
    <row r="50" spans="2:15" ht="15.75" thickBot="1" x14ac:dyDescent="0.3">
      <c r="B50" s="136">
        <v>37</v>
      </c>
      <c r="C50" s="137"/>
      <c r="D50" s="202" t="s">
        <v>209</v>
      </c>
      <c r="E50" s="203"/>
      <c r="F50" s="125"/>
      <c r="G50" s="106"/>
      <c r="H50" s="107"/>
      <c r="I50" s="74"/>
      <c r="J50" s="74"/>
      <c r="K50" s="75"/>
      <c r="L50" s="76"/>
      <c r="M50" s="74"/>
      <c r="N50" s="75"/>
      <c r="O50" s="77"/>
    </row>
    <row r="51" spans="2:15" s="21" customFormat="1" ht="42" customHeight="1" x14ac:dyDescent="0.25">
      <c r="B51" s="133" t="s">
        <v>175</v>
      </c>
      <c r="C51" s="134"/>
      <c r="D51" s="134"/>
      <c r="E51" s="134"/>
      <c r="F51" s="134"/>
      <c r="G51" s="134"/>
      <c r="H51" s="134"/>
      <c r="I51" s="134"/>
      <c r="J51" s="134"/>
      <c r="K51" s="134"/>
      <c r="L51" s="134"/>
      <c r="M51" s="134"/>
      <c r="N51" s="134"/>
      <c r="O51" s="135"/>
    </row>
    <row r="52" spans="2:15" x14ac:dyDescent="0.25">
      <c r="O52" t="s">
        <v>219</v>
      </c>
    </row>
  </sheetData>
  <sheetProtection sheet="1" selectLockedCells="1"/>
  <protectedRanges>
    <protectedRange sqref="G8:O9" name="Section 2_1"/>
  </protectedRanges>
  <customSheetViews>
    <customSheetView guid="{A4B793CE-738E-4476-8B1F-D42BECFCF658}" fitToPage="1" topLeftCell="A19">
      <selection activeCell="Q18" sqref="Q18"/>
      <pageMargins left="0.7" right="0.7" top="0.75" bottom="0.75" header="0.3" footer="0.3"/>
      <pageSetup scale="64" orientation="portrait" r:id="rId1"/>
    </customSheetView>
  </customSheetViews>
  <mergeCells count="108">
    <mergeCell ref="B51:O51"/>
    <mergeCell ref="B50:C50"/>
    <mergeCell ref="D50:E50"/>
    <mergeCell ref="B49:C49"/>
    <mergeCell ref="D49:E49"/>
    <mergeCell ref="B46:C46"/>
    <mergeCell ref="D46:E46"/>
    <mergeCell ref="B47:C47"/>
    <mergeCell ref="D47:E47"/>
    <mergeCell ref="B48:C48"/>
    <mergeCell ref="D48:E48"/>
    <mergeCell ref="B42:C42"/>
    <mergeCell ref="D42:E42"/>
    <mergeCell ref="B43:C43"/>
    <mergeCell ref="D43:E43"/>
    <mergeCell ref="B44:O44"/>
    <mergeCell ref="B45:C45"/>
    <mergeCell ref="D45:E45"/>
    <mergeCell ref="B38:O38"/>
    <mergeCell ref="B39:C39"/>
    <mergeCell ref="D39:E39"/>
    <mergeCell ref="B40:C40"/>
    <mergeCell ref="D40:E40"/>
    <mergeCell ref="B41:C41"/>
    <mergeCell ref="D41:E41"/>
    <mergeCell ref="B35:C35"/>
    <mergeCell ref="D35:E35"/>
    <mergeCell ref="B36:C36"/>
    <mergeCell ref="D36:E36"/>
    <mergeCell ref="B37:C37"/>
    <mergeCell ref="D37:E37"/>
    <mergeCell ref="B32:C32"/>
    <mergeCell ref="D32:E32"/>
    <mergeCell ref="B33:C33"/>
    <mergeCell ref="D33:E33"/>
    <mergeCell ref="B34:C34"/>
    <mergeCell ref="D34:E34"/>
    <mergeCell ref="B28:C28"/>
    <mergeCell ref="D28:E28"/>
    <mergeCell ref="B29:C29"/>
    <mergeCell ref="D29:E29"/>
    <mergeCell ref="B30:O30"/>
    <mergeCell ref="B31:C31"/>
    <mergeCell ref="D31:E31"/>
    <mergeCell ref="B25:C25"/>
    <mergeCell ref="D25:E25"/>
    <mergeCell ref="B26:C26"/>
    <mergeCell ref="D26:E26"/>
    <mergeCell ref="B27:C27"/>
    <mergeCell ref="D27:E27"/>
    <mergeCell ref="B22:C22"/>
    <mergeCell ref="D22:E22"/>
    <mergeCell ref="B23:C23"/>
    <mergeCell ref="D23:E23"/>
    <mergeCell ref="B24:C24"/>
    <mergeCell ref="D24:E24"/>
    <mergeCell ref="B20:C20"/>
    <mergeCell ref="D20:E20"/>
    <mergeCell ref="B21:C21"/>
    <mergeCell ref="D21:E21"/>
    <mergeCell ref="B17:C17"/>
    <mergeCell ref="D17:E17"/>
    <mergeCell ref="B18:C18"/>
    <mergeCell ref="D18:E18"/>
    <mergeCell ref="B19:C19"/>
    <mergeCell ref="D19:E19"/>
    <mergeCell ref="B14:C14"/>
    <mergeCell ref="D14:E14"/>
    <mergeCell ref="B15:C15"/>
    <mergeCell ref="D15:E15"/>
    <mergeCell ref="B16:C16"/>
    <mergeCell ref="D16:E16"/>
    <mergeCell ref="B12:O12"/>
    <mergeCell ref="B13:C13"/>
    <mergeCell ref="D13:E13"/>
    <mergeCell ref="J7:L7"/>
    <mergeCell ref="M7:O7"/>
    <mergeCell ref="G8:I8"/>
    <mergeCell ref="J8:L8"/>
    <mergeCell ref="M8:O8"/>
    <mergeCell ref="D10:E11"/>
    <mergeCell ref="F10:F11"/>
    <mergeCell ref="G10:G11"/>
    <mergeCell ref="H10:I10"/>
    <mergeCell ref="J10:J11"/>
    <mergeCell ref="B6:C11"/>
    <mergeCell ref="D6:F6"/>
    <mergeCell ref="G6:I6"/>
    <mergeCell ref="J6:L6"/>
    <mergeCell ref="M6:O6"/>
    <mergeCell ref="E7:F7"/>
    <mergeCell ref="G7:I7"/>
    <mergeCell ref="K10:L10"/>
    <mergeCell ref="M10:M11"/>
    <mergeCell ref="N10:O10"/>
    <mergeCell ref="D9:F9"/>
    <mergeCell ref="G9:I9"/>
    <mergeCell ref="J9:L9"/>
    <mergeCell ref="M9:O9"/>
    <mergeCell ref="B1:L1"/>
    <mergeCell ref="M1:O1"/>
    <mergeCell ref="B2:L2"/>
    <mergeCell ref="M2:O2"/>
    <mergeCell ref="B3:O3"/>
    <mergeCell ref="B4:O4"/>
    <mergeCell ref="B5:C5"/>
    <mergeCell ref="E5:F5"/>
    <mergeCell ref="G5:O5"/>
  </mergeCells>
  <dataValidations count="2">
    <dataValidation errorStyle="information" allowBlank="1" showInputMessage="1" showErrorMessage="1" errorTitle="Non Valid Adjustment" error="Please Select a Valid PHA Write-in adjustment." sqref="K39:L43 H39:I43 N39:O43" xr:uid="{00000000-0002-0000-0200-000000000000}"/>
    <dataValidation allowBlank="1" showErrorMessage="1" promptTitle="Select PHA Write-In" sqref="D39:E43" xr:uid="{00000000-0002-0000-0200-000001000000}"/>
  </dataValidations>
  <pageMargins left="0.7" right="0.7" top="0.75" bottom="0.75" header="0.3" footer="0.3"/>
  <pageSetup scale="63"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2000000}">
          <x14:formula1>
            <xm:f>DropDown!$B$2:$B$3</xm:f>
          </x14:formula1>
          <xm:sqref>F31:G37 F39:G43 J16:J19 F16:G19 M16:M19 J31:J37 M31:M37 J39:J43 M39:M43 M21:M29 J21:J29 F21:G29</xm:sqref>
        </x14:dataValidation>
        <x14:dataValidation type="list" allowBlank="1" showInputMessage="1" showErrorMessage="1" xr:uid="{00000000-0002-0000-0200-000004000000}">
          <x14:formula1>
            <xm:f>DropDown!$A$2:$A$10</xm:f>
          </x14:formula1>
          <xm:sqref>F15:G15 J15 M15</xm:sqref>
        </x14:dataValidation>
        <x14:dataValidation type="list" allowBlank="1" showInputMessage="1" showErrorMessage="1" xr:uid="{03522098-54DF-4BC5-992B-5645892635DD}">
          <x14:formula1>
            <xm:f>DropDown!$E$1:$E$3</xm:f>
          </x14:formula1>
          <xm:sqref>D50:E50</xm:sqref>
        </x14:dataValidation>
        <x14:dataValidation type="list" allowBlank="1" showInputMessage="1" showErrorMessage="1" xr:uid="{21793F7D-2753-42C3-86EC-1ACC0C4EB815}">
          <x14:formula1>
            <xm:f>DropDown!$C$2:$C$4</xm:f>
          </x14:formula1>
          <xm:sqref>F20:G20 J20 M20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52"/>
  <sheetViews>
    <sheetView showGridLines="0" showRowColHeaders="0" topLeftCell="A5" zoomScale="80" zoomScaleNormal="80" workbookViewId="0">
      <selection activeCell="E5" sqref="E5:F5"/>
    </sheetView>
  </sheetViews>
  <sheetFormatPr defaultRowHeight="15" x14ac:dyDescent="0.25"/>
  <cols>
    <col min="1" max="1" width="5.7109375" customWidth="1"/>
    <col min="2" max="3" width="1.7109375" customWidth="1"/>
    <col min="4" max="4" width="16.140625" style="18" customWidth="1"/>
    <col min="5" max="5" width="20.140625" style="18" customWidth="1"/>
    <col min="6" max="6" width="14.140625" style="1" customWidth="1"/>
    <col min="7" max="7" width="9.28515625" style="1" customWidth="1"/>
    <col min="8" max="9" width="9.28515625" customWidth="1"/>
    <col min="10" max="10" width="10.140625" style="1" customWidth="1"/>
    <col min="11" max="12" width="10.140625" customWidth="1"/>
    <col min="13" max="13" width="10.140625" style="1" customWidth="1"/>
    <col min="14" max="15" width="10.140625" customWidth="1"/>
  </cols>
  <sheetData>
    <row r="1" spans="2:15" x14ac:dyDescent="0.25">
      <c r="B1" s="181" t="s">
        <v>40</v>
      </c>
      <c r="C1" s="181"/>
      <c r="D1" s="181"/>
      <c r="E1" s="181"/>
      <c r="F1" s="181"/>
      <c r="G1" s="181"/>
      <c r="H1" s="181"/>
      <c r="I1" s="181"/>
      <c r="J1" s="181"/>
      <c r="K1" s="181"/>
      <c r="L1" s="181"/>
      <c r="M1" s="182"/>
      <c r="N1" s="182"/>
      <c r="O1" s="182"/>
    </row>
    <row r="2" spans="2:15" x14ac:dyDescent="0.25">
      <c r="B2" s="183" t="s">
        <v>42</v>
      </c>
      <c r="C2" s="183"/>
      <c r="D2" s="183"/>
      <c r="E2" s="183"/>
      <c r="F2" s="183"/>
      <c r="G2" s="183"/>
      <c r="H2" s="183"/>
      <c r="I2" s="183"/>
      <c r="J2" s="183"/>
      <c r="K2" s="183"/>
      <c r="L2" s="183"/>
      <c r="M2" s="182"/>
      <c r="N2" s="182"/>
      <c r="O2" s="182"/>
    </row>
    <row r="3" spans="2:15" x14ac:dyDescent="0.25">
      <c r="B3" s="183" t="s">
        <v>41</v>
      </c>
      <c r="C3" s="183"/>
      <c r="D3" s="183"/>
      <c r="E3" s="183"/>
      <c r="F3" s="183"/>
      <c r="G3" s="183"/>
      <c r="H3" s="183"/>
      <c r="I3" s="183"/>
      <c r="J3" s="183"/>
      <c r="K3" s="183"/>
      <c r="L3" s="183"/>
      <c r="M3" s="183"/>
      <c r="N3" s="183"/>
      <c r="O3" s="183"/>
    </row>
    <row r="4" spans="2:15" x14ac:dyDescent="0.25">
      <c r="B4" s="184"/>
      <c r="C4" s="184"/>
      <c r="D4" s="184"/>
      <c r="E4" s="184"/>
      <c r="F4" s="184"/>
      <c r="G4" s="184"/>
      <c r="H4" s="184"/>
      <c r="I4" s="184"/>
      <c r="J4" s="184"/>
      <c r="K4" s="184"/>
      <c r="L4" s="184"/>
      <c r="M4" s="184"/>
      <c r="N4" s="184"/>
      <c r="O4" s="184"/>
    </row>
    <row r="5" spans="2:15" ht="16.5" thickBot="1" x14ac:dyDescent="0.3">
      <c r="B5" s="185">
        <v>1</v>
      </c>
      <c r="C5" s="185"/>
      <c r="D5" s="59" t="s">
        <v>55</v>
      </c>
      <c r="E5" s="186" t="s">
        <v>54</v>
      </c>
      <c r="F5" s="187"/>
      <c r="G5" s="188" t="s">
        <v>164</v>
      </c>
      <c r="H5" s="189"/>
      <c r="I5" s="189"/>
      <c r="J5" s="189"/>
      <c r="K5" s="189"/>
      <c r="L5" s="189"/>
      <c r="M5" s="189"/>
      <c r="N5" s="189"/>
      <c r="O5" s="189"/>
    </row>
    <row r="6" spans="2:15" x14ac:dyDescent="0.25">
      <c r="B6" s="157">
        <v>2</v>
      </c>
      <c r="C6" s="158"/>
      <c r="D6" s="163" t="s">
        <v>45</v>
      </c>
      <c r="E6" s="164"/>
      <c r="F6" s="165"/>
      <c r="G6" s="166" t="s">
        <v>61</v>
      </c>
      <c r="H6" s="167"/>
      <c r="I6" s="168"/>
      <c r="J6" s="166" t="s">
        <v>62</v>
      </c>
      <c r="K6" s="167"/>
      <c r="L6" s="168"/>
      <c r="M6" s="166" t="s">
        <v>63</v>
      </c>
      <c r="N6" s="167"/>
      <c r="O6" s="169"/>
    </row>
    <row r="7" spans="2:15" x14ac:dyDescent="0.25">
      <c r="B7" s="159"/>
      <c r="C7" s="160"/>
      <c r="D7" s="95" t="s">
        <v>198</v>
      </c>
      <c r="E7" s="170" t="s">
        <v>125</v>
      </c>
      <c r="F7" s="171"/>
      <c r="G7" s="172" t="s">
        <v>186</v>
      </c>
      <c r="H7" s="173"/>
      <c r="I7" s="174"/>
      <c r="J7" s="172" t="s">
        <v>186</v>
      </c>
      <c r="K7" s="173"/>
      <c r="L7" s="174"/>
      <c r="M7" s="172" t="s">
        <v>186</v>
      </c>
      <c r="N7" s="173"/>
      <c r="O7" s="174"/>
    </row>
    <row r="8" spans="2:15" x14ac:dyDescent="0.25">
      <c r="B8" s="159"/>
      <c r="C8" s="160"/>
      <c r="D8" s="95" t="s">
        <v>57</v>
      </c>
      <c r="E8" s="95" t="s">
        <v>59</v>
      </c>
      <c r="F8" s="96" t="s">
        <v>58</v>
      </c>
      <c r="G8" s="172" t="s">
        <v>187</v>
      </c>
      <c r="H8" s="173"/>
      <c r="I8" s="174"/>
      <c r="J8" s="172" t="s">
        <v>187</v>
      </c>
      <c r="K8" s="173"/>
      <c r="L8" s="174"/>
      <c r="M8" s="172" t="s">
        <v>187</v>
      </c>
      <c r="N8" s="173"/>
      <c r="O8" s="174"/>
    </row>
    <row r="9" spans="2:15" x14ac:dyDescent="0.25">
      <c r="B9" s="159"/>
      <c r="C9" s="160"/>
      <c r="D9" s="199" t="s">
        <v>211</v>
      </c>
      <c r="E9" s="200"/>
      <c r="F9" s="201"/>
      <c r="G9" s="178" t="s">
        <v>210</v>
      </c>
      <c r="H9" s="179"/>
      <c r="I9" s="180"/>
      <c r="J9" s="178" t="s">
        <v>210</v>
      </c>
      <c r="K9" s="179"/>
      <c r="L9" s="180"/>
      <c r="M9" s="178" t="s">
        <v>210</v>
      </c>
      <c r="N9" s="179"/>
      <c r="O9" s="180"/>
    </row>
    <row r="10" spans="2:15" x14ac:dyDescent="0.25">
      <c r="B10" s="159"/>
      <c r="C10" s="160"/>
      <c r="D10" s="150" t="s">
        <v>0</v>
      </c>
      <c r="E10" s="151"/>
      <c r="F10" s="154" t="s">
        <v>16</v>
      </c>
      <c r="G10" s="146" t="s">
        <v>16</v>
      </c>
      <c r="H10" s="148" t="s">
        <v>19</v>
      </c>
      <c r="I10" s="156"/>
      <c r="J10" s="146" t="s">
        <v>16</v>
      </c>
      <c r="K10" s="148" t="s">
        <v>19</v>
      </c>
      <c r="L10" s="156"/>
      <c r="M10" s="146" t="s">
        <v>16</v>
      </c>
      <c r="N10" s="148" t="s">
        <v>19</v>
      </c>
      <c r="O10" s="149"/>
    </row>
    <row r="11" spans="2:15" x14ac:dyDescent="0.25">
      <c r="B11" s="161"/>
      <c r="C11" s="162"/>
      <c r="D11" s="152"/>
      <c r="E11" s="153"/>
      <c r="F11" s="155"/>
      <c r="G11" s="147"/>
      <c r="H11" s="16" t="s">
        <v>17</v>
      </c>
      <c r="I11" s="17" t="s">
        <v>18</v>
      </c>
      <c r="J11" s="147"/>
      <c r="K11" s="16" t="s">
        <v>17</v>
      </c>
      <c r="L11" s="17" t="s">
        <v>18</v>
      </c>
      <c r="M11" s="147"/>
      <c r="N11" s="16" t="s">
        <v>17</v>
      </c>
      <c r="O11" s="60" t="s">
        <v>18</v>
      </c>
    </row>
    <row r="12" spans="2:15" x14ac:dyDescent="0.25">
      <c r="B12" s="141" t="s">
        <v>120</v>
      </c>
      <c r="C12" s="142"/>
      <c r="D12" s="142"/>
      <c r="E12" s="142"/>
      <c r="F12" s="142"/>
      <c r="G12" s="142"/>
      <c r="H12" s="142"/>
      <c r="I12" s="142"/>
      <c r="J12" s="142"/>
      <c r="K12" s="142"/>
      <c r="L12" s="142"/>
      <c r="M12" s="142"/>
      <c r="N12" s="142"/>
      <c r="O12" s="143"/>
    </row>
    <row r="13" spans="2:15" x14ac:dyDescent="0.25">
      <c r="B13" s="136">
        <v>3</v>
      </c>
      <c r="C13" s="137"/>
      <c r="D13" s="138" t="s">
        <v>203</v>
      </c>
      <c r="E13" s="137"/>
      <c r="F13" s="97"/>
      <c r="G13" s="98"/>
      <c r="H13" s="11" t="str">
        <f>IF(G13="","",-IF(G13&gt;$F13,((G13-$F13)*'Rent Adjustment Worksheet'!$C$3),0))</f>
        <v/>
      </c>
      <c r="I13" s="11" t="str">
        <f>IF(G13="","",IFERROR(-IF(G13&gt;$F13,0,((G13-$F13)*'Rent Adjustment Worksheet'!$C$3)),0))</f>
        <v/>
      </c>
      <c r="J13" s="98"/>
      <c r="K13" s="11" t="str">
        <f>IF(J13="","",-IF(J13&gt;$F13,((J13-$F13)*'Rent Adjustment Worksheet'!$C$3),0))</f>
        <v/>
      </c>
      <c r="L13" s="11" t="str">
        <f>IF(J13="","",IFERROR(-IF(J13&gt;$F13,0,((J13-$F13)*'Rent Adjustment Worksheet'!$C$3)),0))</f>
        <v/>
      </c>
      <c r="M13" s="98"/>
      <c r="N13" s="11" t="str">
        <f>IF(M13="","",-IF(M13&gt;$F13,((M13-$F13)*'Rent Adjustment Worksheet'!$C$3),0))</f>
        <v/>
      </c>
      <c r="O13" s="104" t="str">
        <f>IF(M13="","",IFERROR(-IF(M13&gt;$F13,0,((M13-$F13)*'Rent Adjustment Worksheet'!$C$3)),0))</f>
        <v/>
      </c>
    </row>
    <row r="14" spans="2:15" x14ac:dyDescent="0.25">
      <c r="B14" s="136">
        <v>4</v>
      </c>
      <c r="C14" s="137"/>
      <c r="D14" s="138" t="s">
        <v>20</v>
      </c>
      <c r="E14" s="137"/>
      <c r="F14" s="99"/>
      <c r="G14" s="100"/>
      <c r="H14" s="64" t="str">
        <f>IF(G14="","",IFERROR(-IF($G$14&gt;$F$14,($G$14-$F$14)*VLOOKUP($D14,'Rent Adjustment Worksheet'!$A:$C,3,0)/10),0))</f>
        <v/>
      </c>
      <c r="I14" s="64" t="str">
        <f>IF(G14="","",IFERROR(-IF($G$14&gt;$F$14,0,($G$14-$F$14)*VLOOKUP($D14,'Rent Adjustment Worksheet'!$A:$C,3,0)/10),0))</f>
        <v/>
      </c>
      <c r="J14" s="100"/>
      <c r="K14" s="64" t="str">
        <f>IF(J14="","",IFERROR(-IF($J$14&gt;$F$14,($J$14-$F$14)*VLOOKUP($D14,'Rent Adjustment Worksheet'!$A:$C,3,0)/10),0))</f>
        <v/>
      </c>
      <c r="L14" s="64" t="str">
        <f>IF(J14="","",IFERROR(-IF($J$14&gt;$F$14,0,($J$14-$F$14)*VLOOKUP($D14,'Rent Adjustment Worksheet'!$A:$C,3,0)/10),0))</f>
        <v/>
      </c>
      <c r="M14" s="100"/>
      <c r="N14" s="64" t="str">
        <f>IF(M14="","",IFERROR(-IF($M$14&gt;$F$14,($M$14-$F$14)*VLOOKUP($D14,'Rent Adjustment Worksheet'!$A:$C,3,0)/10),0))</f>
        <v/>
      </c>
      <c r="O14" s="66" t="str">
        <f>IF(M14="","",IFERROR(-IF($M$14&gt;$F$14,0,($M$14-$F$14)*VLOOKUP($D14,'Rent Adjustment Worksheet'!$A:$C,3,0)/10),0))</f>
        <v/>
      </c>
    </row>
    <row r="15" spans="2:15" x14ac:dyDescent="0.25">
      <c r="B15" s="136">
        <v>5</v>
      </c>
      <c r="C15" s="137"/>
      <c r="D15" s="138" t="s">
        <v>21</v>
      </c>
      <c r="E15" s="137"/>
      <c r="F15" s="97">
        <v>0</v>
      </c>
      <c r="G15" s="98">
        <v>0</v>
      </c>
      <c r="H15" s="64">
        <f>-IF($G$15&gt;$F$15, VLOOKUP(($G$15-$F$15),'Rent Adjustment Worksheet'!$J:$K,2,FALSE), 0)</f>
        <v>0</v>
      </c>
      <c r="I15" s="64">
        <f>IF($G$15&lt;$F$15, VLOOKUP(($F$15-$G$15),'Rent Adjustment Worksheet'!$J:$K,2,FALSE), 0)</f>
        <v>0</v>
      </c>
      <c r="J15" s="98">
        <v>0</v>
      </c>
      <c r="K15" s="64">
        <f>-IF($J$15&gt;$F$15, VLOOKUP(($J$15-$F$15),'Rent Adjustment Worksheet'!$J:$K,2,FALSE), 0)</f>
        <v>0</v>
      </c>
      <c r="L15" s="64">
        <f>IF($J$15&lt;$F$15, VLOOKUP(($F$15-$J$15),'Rent Adjustment Worksheet'!$J:$K,2,FALSE), 0)</f>
        <v>0</v>
      </c>
      <c r="M15" s="98">
        <v>0</v>
      </c>
      <c r="N15" s="64">
        <f>-IF($M$15&gt;$F$15, VLOOKUP(($M$15-$F$15),'Rent Adjustment Worksheet'!$J:$K,2,FALSE), 0)</f>
        <v>0</v>
      </c>
      <c r="O15" s="66">
        <f>IF($M$15&lt;$F$15, VLOOKUP(($F$15-$M$15),'Rent Adjustment Worksheet'!$J:$K,2,FALSE), 0)</f>
        <v>0</v>
      </c>
    </row>
    <row r="16" spans="2:15" x14ac:dyDescent="0.25">
      <c r="B16" s="136">
        <v>6</v>
      </c>
      <c r="C16" s="137"/>
      <c r="D16" s="138" t="s">
        <v>12</v>
      </c>
      <c r="E16" s="137"/>
      <c r="F16" s="99" t="s">
        <v>30</v>
      </c>
      <c r="G16" s="100" t="s">
        <v>30</v>
      </c>
      <c r="H16" s="64">
        <f>IF(AND($F16="N",G16="Y"),-VLOOKUP($D16,'Rent Adjustment Worksheet'!$B:$C,2,FALSE),0)</f>
        <v>0</v>
      </c>
      <c r="I16" s="64">
        <f>IF(AND($F16="Y",G16="N"),VLOOKUP($D16,'Rent Adjustment Worksheet'!$B:$C,2,FALSE),0)</f>
        <v>0</v>
      </c>
      <c r="J16" s="100" t="s">
        <v>30</v>
      </c>
      <c r="K16" s="64">
        <f>IF(AND($F16="N",J16="Y"),-VLOOKUP($D16,'Rent Adjustment Worksheet'!$B:$C,2,FALSE),0)</f>
        <v>0</v>
      </c>
      <c r="L16" s="64">
        <f>IF(AND($F16="Y",J16="N"),VLOOKUP($D16,'Rent Adjustment Worksheet'!$B:$C,2,FALSE),0)</f>
        <v>0</v>
      </c>
      <c r="M16" s="100" t="s">
        <v>30</v>
      </c>
      <c r="N16" s="64">
        <f>IF(AND($F16="N",M16="Y"),-VLOOKUP($D16,'Rent Adjustment Worksheet'!$B:$C,2,FALSE),0)</f>
        <v>0</v>
      </c>
      <c r="O16" s="66">
        <f>IF(AND($F16="Y",M16="N"),VLOOKUP($D16,'Rent Adjustment Worksheet'!$B:$C,2,FALSE),0)</f>
        <v>0</v>
      </c>
    </row>
    <row r="17" spans="2:15" x14ac:dyDescent="0.25">
      <c r="B17" s="136">
        <v>7</v>
      </c>
      <c r="C17" s="137"/>
      <c r="D17" s="138" t="s">
        <v>8</v>
      </c>
      <c r="E17" s="137"/>
      <c r="F17" s="99" t="s">
        <v>30</v>
      </c>
      <c r="G17" s="100" t="s">
        <v>30</v>
      </c>
      <c r="H17" s="64">
        <f>IF(AND($F17="N",G17="Y"),-VLOOKUP($D17,'Rent Adjustment Worksheet'!$B:$C,2,FALSE),0)</f>
        <v>0</v>
      </c>
      <c r="I17" s="64">
        <f>IF(AND($F17="Y",G17="N"),VLOOKUP($D17,'Rent Adjustment Worksheet'!$B:$C,2,FALSE),0)</f>
        <v>0</v>
      </c>
      <c r="J17" s="100" t="s">
        <v>30</v>
      </c>
      <c r="K17" s="64">
        <f>IF(AND($F17="N",J17="Y"),-VLOOKUP($D17,'Rent Adjustment Worksheet'!$B:$C,2,FALSE),0)</f>
        <v>0</v>
      </c>
      <c r="L17" s="64">
        <f>IF(AND($F17="Y",J17="N"),VLOOKUP($D17,'Rent Adjustment Worksheet'!$B:$C,2,FALSE),0)</f>
        <v>0</v>
      </c>
      <c r="M17" s="100" t="s">
        <v>30</v>
      </c>
      <c r="N17" s="64">
        <f>IF(AND($F17="N",M17="Y"),-VLOOKUP($D17,'Rent Adjustment Worksheet'!$B:$C,2,FALSE),0)</f>
        <v>0</v>
      </c>
      <c r="O17" s="66">
        <f>IF(AND($F17="Y",M17="N"),VLOOKUP($D17,'Rent Adjustment Worksheet'!$B:$C,2,FALSE),0)</f>
        <v>0</v>
      </c>
    </row>
    <row r="18" spans="2:15" x14ac:dyDescent="0.25">
      <c r="B18" s="136">
        <v>8</v>
      </c>
      <c r="C18" s="137"/>
      <c r="D18" s="138" t="s">
        <v>11</v>
      </c>
      <c r="E18" s="137"/>
      <c r="F18" s="99" t="s">
        <v>30</v>
      </c>
      <c r="G18" s="100" t="s">
        <v>30</v>
      </c>
      <c r="H18" s="64">
        <f>IF(AND($F18="N",G18="Y"),-VLOOKUP($D18,'Rent Adjustment Worksheet'!$B:$C,2,FALSE),0)</f>
        <v>0</v>
      </c>
      <c r="I18" s="64">
        <f>IF(AND($F18="Y",G18="N"),VLOOKUP($D18,'Rent Adjustment Worksheet'!$B:$C,2,FALSE),0)</f>
        <v>0</v>
      </c>
      <c r="J18" s="100" t="s">
        <v>30</v>
      </c>
      <c r="K18" s="64">
        <f>IF(AND($F18="N",J18="Y"),-VLOOKUP($D18,'Rent Adjustment Worksheet'!$B:$C,2,FALSE),0)</f>
        <v>0</v>
      </c>
      <c r="L18" s="64">
        <f>IF(AND($F18="Y",J18="N"),VLOOKUP($D18,'Rent Adjustment Worksheet'!$B:$C,2,FALSE),0)</f>
        <v>0</v>
      </c>
      <c r="M18" s="100" t="s">
        <v>30</v>
      </c>
      <c r="N18" s="64">
        <f>IF(AND($F18="N",M18="Y"),-VLOOKUP($D18,'Rent Adjustment Worksheet'!$B:$C,2,FALSE),0)</f>
        <v>0</v>
      </c>
      <c r="O18" s="66">
        <f>IF(AND($F18="Y",M18="N"),VLOOKUP($D18,'Rent Adjustment Worksheet'!$B:$C,2,FALSE),0)</f>
        <v>0</v>
      </c>
    </row>
    <row r="19" spans="2:15" x14ac:dyDescent="0.25">
      <c r="B19" s="136">
        <v>9</v>
      </c>
      <c r="C19" s="137"/>
      <c r="D19" s="138" t="s">
        <v>14</v>
      </c>
      <c r="E19" s="137"/>
      <c r="F19" s="99" t="s">
        <v>30</v>
      </c>
      <c r="G19" s="100" t="s">
        <v>30</v>
      </c>
      <c r="H19" s="64">
        <f>IF(AND($F19="N",G19="Y"),-VLOOKUP($D19,'Rent Adjustment Worksheet'!$B:$C,2,FALSE),0)</f>
        <v>0</v>
      </c>
      <c r="I19" s="64">
        <f>IF(AND($F19="Y",G19="N"),VLOOKUP($D19,'Rent Adjustment Worksheet'!$B:$C,2,FALSE),0)</f>
        <v>0</v>
      </c>
      <c r="J19" s="100" t="s">
        <v>30</v>
      </c>
      <c r="K19" s="64">
        <f>IF(AND($F19="N",J19="Y"),-VLOOKUP($D19,'Rent Adjustment Worksheet'!$B:$C,2,FALSE),0)</f>
        <v>0</v>
      </c>
      <c r="L19" s="64">
        <f>IF(AND($F19="Y",J19="N"),VLOOKUP($D19,'Rent Adjustment Worksheet'!$B:$C,2,FALSE),0)</f>
        <v>0</v>
      </c>
      <c r="M19" s="100" t="s">
        <v>30</v>
      </c>
      <c r="N19" s="64">
        <f>IF(AND($F19="N",M19="Y"),-VLOOKUP($D19,'Rent Adjustment Worksheet'!$B:$C,2,FALSE),0)</f>
        <v>0</v>
      </c>
      <c r="O19" s="66">
        <f>IF(AND($F19="Y",M19="N"),VLOOKUP($D19,'Rent Adjustment Worksheet'!$B:$C,2,FALSE),0)</f>
        <v>0</v>
      </c>
    </row>
    <row r="20" spans="2:15" x14ac:dyDescent="0.25">
      <c r="B20" s="136">
        <v>10</v>
      </c>
      <c r="C20" s="137"/>
      <c r="D20" s="138" t="s">
        <v>38</v>
      </c>
      <c r="E20" s="137"/>
      <c r="F20" s="99" t="s">
        <v>31</v>
      </c>
      <c r="G20" s="100" t="s">
        <v>31</v>
      </c>
      <c r="H20" s="64">
        <f>AC!$E$4</f>
        <v>0</v>
      </c>
      <c r="I20" s="64">
        <f>AC!$F$4</f>
        <v>0</v>
      </c>
      <c r="J20" s="100" t="s">
        <v>31</v>
      </c>
      <c r="K20" s="64">
        <f>AC!$E$5</f>
        <v>0</v>
      </c>
      <c r="L20" s="64">
        <f>AC!$F$5</f>
        <v>0</v>
      </c>
      <c r="M20" s="100" t="s">
        <v>31</v>
      </c>
      <c r="N20" s="64">
        <f>AC!$E$6</f>
        <v>0</v>
      </c>
      <c r="O20" s="66">
        <f>AC!$F$6</f>
        <v>0</v>
      </c>
    </row>
    <row r="21" spans="2:15" x14ac:dyDescent="0.25">
      <c r="B21" s="136">
        <v>11</v>
      </c>
      <c r="C21" s="137"/>
      <c r="D21" s="138" t="s">
        <v>9</v>
      </c>
      <c r="E21" s="137"/>
      <c r="F21" s="99" t="s">
        <v>30</v>
      </c>
      <c r="G21" s="100" t="s">
        <v>30</v>
      </c>
      <c r="H21" s="64">
        <f>IF(AND($F21="N",G21="Y"),-VLOOKUP($D21,'Rent Adjustment Worksheet'!$B:$C,2,FALSE),0)</f>
        <v>0</v>
      </c>
      <c r="I21" s="64">
        <f>IF(AND($F21="Y",G21="N"),VLOOKUP($D21,'Rent Adjustment Worksheet'!$B:$C,2,FALSE),0)</f>
        <v>0</v>
      </c>
      <c r="J21" s="100" t="s">
        <v>30</v>
      </c>
      <c r="K21" s="64">
        <f>IF(AND($F21="N",J21="Y"),-VLOOKUP($D21,'Rent Adjustment Worksheet'!$B:$C,2,FALSE),0)</f>
        <v>0</v>
      </c>
      <c r="L21" s="64">
        <f>IF(AND($F21="Y",J21="N"),VLOOKUP($D21,'Rent Adjustment Worksheet'!$B:$C,2,FALSE),0)</f>
        <v>0</v>
      </c>
      <c r="M21" s="100" t="s">
        <v>30</v>
      </c>
      <c r="N21" s="64">
        <f>IF(AND($F21="N",M21="Y"),-VLOOKUP($D21,'Rent Adjustment Worksheet'!$B:$C,2,FALSE),0)</f>
        <v>0</v>
      </c>
      <c r="O21" s="66">
        <f>IF(AND($F21="Y",M21="N"),VLOOKUP($D21,'Rent Adjustment Worksheet'!$B:$C,2,FALSE),0)</f>
        <v>0</v>
      </c>
    </row>
    <row r="22" spans="2:15" x14ac:dyDescent="0.25">
      <c r="B22" s="136">
        <v>12</v>
      </c>
      <c r="C22" s="137"/>
      <c r="D22" s="138" t="s">
        <v>23</v>
      </c>
      <c r="E22" s="137"/>
      <c r="F22" s="99" t="s">
        <v>30</v>
      </c>
      <c r="G22" s="100" t="s">
        <v>30</v>
      </c>
      <c r="H22" s="64">
        <f>IF(AND($F22="N",G22="Y"),-VLOOKUP($D22,'Rent Adjustment Worksheet'!$B:$C,2,FALSE),0)</f>
        <v>0</v>
      </c>
      <c r="I22" s="64">
        <f>IF(AND($F22="Y",G22="N"),VLOOKUP($D22,'Rent Adjustment Worksheet'!$B:$C,2,FALSE),0)</f>
        <v>0</v>
      </c>
      <c r="J22" s="100" t="s">
        <v>30</v>
      </c>
      <c r="K22" s="64">
        <f>IF(AND($F22="N",J22="Y"),-VLOOKUP($D22,'Rent Adjustment Worksheet'!$B:$C,2,FALSE),0)</f>
        <v>0</v>
      </c>
      <c r="L22" s="64">
        <f>IF(AND($F22="Y",J22="N"),VLOOKUP($D22,'Rent Adjustment Worksheet'!$B:$C,2,FALSE),0)</f>
        <v>0</v>
      </c>
      <c r="M22" s="100" t="s">
        <v>30</v>
      </c>
      <c r="N22" s="64">
        <f>IF(AND($F22="N",M22="Y"),-VLOOKUP($D22,'Rent Adjustment Worksheet'!$B:$C,2,FALSE),0)</f>
        <v>0</v>
      </c>
      <c r="O22" s="66">
        <f>IF(AND($F22="Y",M22="N"),VLOOKUP($D22,'Rent Adjustment Worksheet'!$B:$C,2,FALSE),0)</f>
        <v>0</v>
      </c>
    </row>
    <row r="23" spans="2:15" x14ac:dyDescent="0.25">
      <c r="B23" s="136">
        <v>13</v>
      </c>
      <c r="C23" s="137"/>
      <c r="D23" s="138" t="s">
        <v>24</v>
      </c>
      <c r="E23" s="137"/>
      <c r="F23" s="99" t="s">
        <v>30</v>
      </c>
      <c r="G23" s="100" t="s">
        <v>30</v>
      </c>
      <c r="H23" s="64">
        <f>IF(AND($F23="N",G23="Y"),-VLOOKUP($D23,'Rent Adjustment Worksheet'!$B:$C,2,FALSE),0)</f>
        <v>0</v>
      </c>
      <c r="I23" s="64">
        <f>IF(AND($F23="Y",G23="N"),VLOOKUP($D23,'Rent Adjustment Worksheet'!$B:$C,2,FALSE),0)</f>
        <v>0</v>
      </c>
      <c r="J23" s="100" t="s">
        <v>30</v>
      </c>
      <c r="K23" s="64">
        <f>IF(AND($F23="N",J23="Y"),-VLOOKUP($D23,'Rent Adjustment Worksheet'!$B:$C,2,FALSE),0)</f>
        <v>0</v>
      </c>
      <c r="L23" s="64">
        <f>IF(AND($F23="Y",J23="N"),VLOOKUP($D23,'Rent Adjustment Worksheet'!$B:$C,2,FALSE),0)</f>
        <v>0</v>
      </c>
      <c r="M23" s="100" t="s">
        <v>30</v>
      </c>
      <c r="N23" s="64">
        <f>IF(AND($F23="N",M23="Y"),-VLOOKUP($D23,'Rent Adjustment Worksheet'!$B:$C,2,FALSE),0)</f>
        <v>0</v>
      </c>
      <c r="O23" s="66">
        <f>IF(AND($F23="Y",M23="N"),VLOOKUP($D23,'Rent Adjustment Worksheet'!$B:$C,2,FALSE),0)</f>
        <v>0</v>
      </c>
    </row>
    <row r="24" spans="2:15" x14ac:dyDescent="0.25">
      <c r="B24" s="136">
        <v>14</v>
      </c>
      <c r="C24" s="137"/>
      <c r="D24" s="138" t="s">
        <v>13</v>
      </c>
      <c r="E24" s="137"/>
      <c r="F24" s="99" t="s">
        <v>30</v>
      </c>
      <c r="G24" s="100" t="s">
        <v>30</v>
      </c>
      <c r="H24" s="64">
        <f>IF(AND($F24="N",G24="Y"),-VLOOKUP($D24,'Rent Adjustment Worksheet'!$B:$C,2,FALSE),0)</f>
        <v>0</v>
      </c>
      <c r="I24" s="64">
        <f>IF(AND($F24="Y",G24="N"),VLOOKUP($D24,'Rent Adjustment Worksheet'!$B:$C,2,FALSE),0)</f>
        <v>0</v>
      </c>
      <c r="J24" s="100" t="s">
        <v>30</v>
      </c>
      <c r="K24" s="64">
        <f>IF(AND($F24="N",J24="Y"),-VLOOKUP($D24,'Rent Adjustment Worksheet'!$B:$C,2,FALSE),0)</f>
        <v>0</v>
      </c>
      <c r="L24" s="64">
        <f>IF(AND($F24="Y",J24="N"),VLOOKUP($D24,'Rent Adjustment Worksheet'!$B:$C,2,FALSE),0)</f>
        <v>0</v>
      </c>
      <c r="M24" s="100" t="s">
        <v>30</v>
      </c>
      <c r="N24" s="64">
        <f>IF(AND($F24="N",M24="Y"),-VLOOKUP($D24,'Rent Adjustment Worksheet'!$B:$C,2,FALSE),0)</f>
        <v>0</v>
      </c>
      <c r="O24" s="66">
        <f>IF(AND($F24="Y",M24="N"),VLOOKUP($D24,'Rent Adjustment Worksheet'!$B:$C,2,FALSE),0)</f>
        <v>0</v>
      </c>
    </row>
    <row r="25" spans="2:15" x14ac:dyDescent="0.25">
      <c r="B25" s="136">
        <v>15</v>
      </c>
      <c r="C25" s="137"/>
      <c r="D25" s="138" t="s">
        <v>123</v>
      </c>
      <c r="E25" s="137"/>
      <c r="F25" s="99" t="s">
        <v>30</v>
      </c>
      <c r="G25" s="100" t="s">
        <v>30</v>
      </c>
      <c r="H25" s="64">
        <f>IF(AND($F25="N",G25="Y"),-VLOOKUP($D25,'Rent Adjustment Worksheet'!$B:$C,2,FALSE),0)</f>
        <v>0</v>
      </c>
      <c r="I25" s="64">
        <f>IF(AND($F25="Y",G25="N"),VLOOKUP($D25,'Rent Adjustment Worksheet'!$B:$C,2,FALSE),0)</f>
        <v>0</v>
      </c>
      <c r="J25" s="100" t="s">
        <v>30</v>
      </c>
      <c r="K25" s="64">
        <f>IF(AND($F25="N",J25="Y"),-VLOOKUP($D25,'Rent Adjustment Worksheet'!$B:$C,2,FALSE),0)</f>
        <v>0</v>
      </c>
      <c r="L25" s="64">
        <f>IF(AND($F25="Y",J25="N"),VLOOKUP($D25,'Rent Adjustment Worksheet'!$B:$C,2,FALSE),0)</f>
        <v>0</v>
      </c>
      <c r="M25" s="100" t="s">
        <v>30</v>
      </c>
      <c r="N25" s="64">
        <f>IF(AND($F25="N",M25="Y"),-VLOOKUP($D25,'Rent Adjustment Worksheet'!$B:$C,2,FALSE),0)</f>
        <v>0</v>
      </c>
      <c r="O25" s="66">
        <f>IF(AND($F25="Y",M25="N"),VLOOKUP($D25,'Rent Adjustment Worksheet'!$B:$C,2,FALSE),0)</f>
        <v>0</v>
      </c>
    </row>
    <row r="26" spans="2:15" x14ac:dyDescent="0.25">
      <c r="B26" s="136">
        <v>16</v>
      </c>
      <c r="C26" s="137"/>
      <c r="D26" s="138" t="s">
        <v>10</v>
      </c>
      <c r="E26" s="137"/>
      <c r="F26" s="99" t="s">
        <v>30</v>
      </c>
      <c r="G26" s="100" t="s">
        <v>30</v>
      </c>
      <c r="H26" s="64">
        <f>IF(AND($F26="N",G26="Y"),-VLOOKUP($D26,'Rent Adjustment Worksheet'!$B:$C,2,FALSE),0)</f>
        <v>0</v>
      </c>
      <c r="I26" s="64">
        <f>IF(AND($F26="Y",G26="N"),VLOOKUP($D26,'Rent Adjustment Worksheet'!$B:$C,2,FALSE),0)</f>
        <v>0</v>
      </c>
      <c r="J26" s="100" t="s">
        <v>30</v>
      </c>
      <c r="K26" s="64">
        <f>IF(AND($F26="N",J26="Y"),-VLOOKUP($D26,'Rent Adjustment Worksheet'!$B:$C,2,FALSE),0)</f>
        <v>0</v>
      </c>
      <c r="L26" s="64">
        <f>IF(AND($F26="Y",J26="N"),VLOOKUP($D26,'Rent Adjustment Worksheet'!$B:$C,2,FALSE),0)</f>
        <v>0</v>
      </c>
      <c r="M26" s="100" t="s">
        <v>30</v>
      </c>
      <c r="N26" s="64">
        <f>IF(AND($F26="N",M26="Y"),-VLOOKUP($D26,'Rent Adjustment Worksheet'!$B:$C,2,FALSE),0)</f>
        <v>0</v>
      </c>
      <c r="O26" s="66">
        <f>IF(AND($F26="Y",M26="N"),VLOOKUP($D26,'Rent Adjustment Worksheet'!$B:$C,2,FALSE),0)</f>
        <v>0</v>
      </c>
    </row>
    <row r="27" spans="2:15" x14ac:dyDescent="0.25">
      <c r="B27" s="136">
        <v>17</v>
      </c>
      <c r="C27" s="137"/>
      <c r="D27" s="138" t="s">
        <v>35</v>
      </c>
      <c r="E27" s="137"/>
      <c r="F27" s="99" t="s">
        <v>30</v>
      </c>
      <c r="G27" s="100" t="s">
        <v>30</v>
      </c>
      <c r="H27" s="64">
        <f>IF(AND($F27="N",G27="Y"),-VLOOKUP($D27,'Rent Adjustment Worksheet'!$B:$C,2,FALSE),0)</f>
        <v>0</v>
      </c>
      <c r="I27" s="64">
        <f>IF(AND($F27="Y",G27="N"),VLOOKUP($D27,'Rent Adjustment Worksheet'!$B:$C,2,FALSE),0)</f>
        <v>0</v>
      </c>
      <c r="J27" s="100" t="s">
        <v>30</v>
      </c>
      <c r="K27" s="64">
        <f>IF(AND($F27="N",J27="Y"),-VLOOKUP($D27,'Rent Adjustment Worksheet'!$B:$C,2,FALSE),0)</f>
        <v>0</v>
      </c>
      <c r="L27" s="64">
        <f>IF(AND($F27="Y",J27="N"),VLOOKUP($D27,'Rent Adjustment Worksheet'!$B:$C,2,FALSE),0)</f>
        <v>0</v>
      </c>
      <c r="M27" s="100" t="s">
        <v>30</v>
      </c>
      <c r="N27" s="64">
        <f>IF(AND($F27="N",M27="Y"),-VLOOKUP($D27,'Rent Adjustment Worksheet'!$B:$C,2,FALSE),0)</f>
        <v>0</v>
      </c>
      <c r="O27" s="66">
        <f>IF(AND($F27="Y",M27="N"),VLOOKUP($D27,'Rent Adjustment Worksheet'!$B:$C,2,FALSE),0)</f>
        <v>0</v>
      </c>
    </row>
    <row r="28" spans="2:15" x14ac:dyDescent="0.25">
      <c r="B28" s="136">
        <v>18</v>
      </c>
      <c r="C28" s="137"/>
      <c r="D28" s="138" t="s">
        <v>34</v>
      </c>
      <c r="E28" s="137"/>
      <c r="F28" s="99" t="s">
        <v>30</v>
      </c>
      <c r="G28" s="100" t="s">
        <v>30</v>
      </c>
      <c r="H28" s="64">
        <f>IF(AND($F28="N",G28="Y"),-VLOOKUP($D28,'Rent Adjustment Worksheet'!$B:$C,2,FALSE),0)</f>
        <v>0</v>
      </c>
      <c r="I28" s="64">
        <f>IF(AND($F28="Y",G28="N"),VLOOKUP($D28,'Rent Adjustment Worksheet'!$B:$C,2,FALSE),0)</f>
        <v>0</v>
      </c>
      <c r="J28" s="100" t="s">
        <v>30</v>
      </c>
      <c r="K28" s="64">
        <f>IF(AND($F28="N",J28="Y"),-VLOOKUP($D28,'Rent Adjustment Worksheet'!$B:$C,2,FALSE),0)</f>
        <v>0</v>
      </c>
      <c r="L28" s="64">
        <f>IF(AND($F28="Y",J28="N"),VLOOKUP($D28,'Rent Adjustment Worksheet'!$B:$C,2,FALSE),0)</f>
        <v>0</v>
      </c>
      <c r="M28" s="100" t="s">
        <v>30</v>
      </c>
      <c r="N28" s="64">
        <f>IF(AND($F28="N",M28="Y"),-VLOOKUP($D28,'Rent Adjustment Worksheet'!$B:$C,2,FALSE),0)</f>
        <v>0</v>
      </c>
      <c r="O28" s="66">
        <f>IF(AND($F28="Y",M28="N"),VLOOKUP($D28,'Rent Adjustment Worksheet'!$B:$C,2,FALSE),0)</f>
        <v>0</v>
      </c>
    </row>
    <row r="29" spans="2:15" x14ac:dyDescent="0.25">
      <c r="B29" s="136">
        <v>19</v>
      </c>
      <c r="C29" s="137"/>
      <c r="D29" s="138" t="s">
        <v>5</v>
      </c>
      <c r="E29" s="137"/>
      <c r="F29" s="99" t="s">
        <v>30</v>
      </c>
      <c r="G29" s="100" t="s">
        <v>30</v>
      </c>
      <c r="H29" s="64">
        <f>IF(AND($F29="N",G29="Y"),-VLOOKUP($D29,'Rent Adjustment Worksheet'!$B:$C,2,FALSE),0)</f>
        <v>0</v>
      </c>
      <c r="I29" s="64">
        <f>IF(AND($F29="Y",G29="N"),VLOOKUP($D29,'Rent Adjustment Worksheet'!$B:$C,2,FALSE),0)</f>
        <v>0</v>
      </c>
      <c r="J29" s="100" t="s">
        <v>30</v>
      </c>
      <c r="K29" s="64">
        <f>IF(AND($F29="N",J29="Y"),-VLOOKUP($D29,'Rent Adjustment Worksheet'!$B:$C,2,FALSE),0)</f>
        <v>0</v>
      </c>
      <c r="L29" s="64">
        <f>IF(AND($F29="Y",J29="N"),VLOOKUP($D29,'Rent Adjustment Worksheet'!$B:$C,2,FALSE),0)</f>
        <v>0</v>
      </c>
      <c r="M29" s="100" t="s">
        <v>30</v>
      </c>
      <c r="N29" s="64">
        <f>IF(AND($F29="N",M29="Y"),-VLOOKUP($D29,'Rent Adjustment Worksheet'!$B:$C,2,FALSE),0)</f>
        <v>0</v>
      </c>
      <c r="O29" s="66">
        <f>IF(AND($F29="Y",M29="N"),VLOOKUP($D29,'Rent Adjustment Worksheet'!$B:$C,2,FALSE),0)</f>
        <v>0</v>
      </c>
    </row>
    <row r="30" spans="2:15" x14ac:dyDescent="0.25">
      <c r="B30" s="141" t="s">
        <v>121</v>
      </c>
      <c r="C30" s="142"/>
      <c r="D30" s="142"/>
      <c r="E30" s="142"/>
      <c r="F30" s="142"/>
      <c r="G30" s="142"/>
      <c r="H30" s="142"/>
      <c r="I30" s="142"/>
      <c r="J30" s="142"/>
      <c r="K30" s="142"/>
      <c r="L30" s="142"/>
      <c r="M30" s="142"/>
      <c r="N30" s="142"/>
      <c r="O30" s="143"/>
    </row>
    <row r="31" spans="2:15" x14ac:dyDescent="0.25">
      <c r="B31" s="136">
        <f>B29+1</f>
        <v>20</v>
      </c>
      <c r="C31" s="137"/>
      <c r="D31" s="138" t="s">
        <v>36</v>
      </c>
      <c r="E31" s="137"/>
      <c r="F31" s="99" t="s">
        <v>30</v>
      </c>
      <c r="G31" s="100" t="s">
        <v>30</v>
      </c>
      <c r="H31" s="64">
        <f>IF(AND($F31="N",G31="Y"),-VLOOKUP($D31,'Rent Adjustment Worksheet'!$B:$C,2,FALSE),0)</f>
        <v>0</v>
      </c>
      <c r="I31" s="64">
        <f>IF(AND($F31="Y",G31="N"),VLOOKUP($D31,'Rent Adjustment Worksheet'!$B:$C,2,FALSE),0)</f>
        <v>0</v>
      </c>
      <c r="J31" s="100" t="s">
        <v>30</v>
      </c>
      <c r="K31" s="64">
        <f>IF(AND($F31="N",J31="Y"),-VLOOKUP($D31,'Rent Adjustment Worksheet'!$B:$C,2,FALSE),0)</f>
        <v>0</v>
      </c>
      <c r="L31" s="64">
        <f>IF(AND($F31="Y",J31="N"),VLOOKUP($D31,'Rent Adjustment Worksheet'!$B:$C,2,FALSE),0)</f>
        <v>0</v>
      </c>
      <c r="M31" s="100" t="s">
        <v>30</v>
      </c>
      <c r="N31" s="64">
        <f>IF(AND($F31="N",M31="Y"),-VLOOKUP($D31,'Rent Adjustment Worksheet'!$B:$C,2,FALSE),0)</f>
        <v>0</v>
      </c>
      <c r="O31" s="66">
        <f>IF(AND($F31="Y",M31="N"),VLOOKUP($D31,'Rent Adjustment Worksheet'!$B:$C,2,FALSE),0)</f>
        <v>0</v>
      </c>
    </row>
    <row r="32" spans="2:15" x14ac:dyDescent="0.25">
      <c r="B32" s="136">
        <f>B31+1</f>
        <v>21</v>
      </c>
      <c r="C32" s="137"/>
      <c r="D32" s="138" t="s">
        <v>37</v>
      </c>
      <c r="E32" s="137"/>
      <c r="F32" s="99" t="s">
        <v>30</v>
      </c>
      <c r="G32" s="100" t="s">
        <v>30</v>
      </c>
      <c r="H32" s="64">
        <f>IF(AND($F32="N",G32="Y"),-VLOOKUP($D32,'Rent Adjustment Worksheet'!$B:$C,2,FALSE),0)</f>
        <v>0</v>
      </c>
      <c r="I32" s="64">
        <f>IF(AND($F32="Y",G32="N"),VLOOKUP($D32,'Rent Adjustment Worksheet'!$B:$C,2,FALSE),0)</f>
        <v>0</v>
      </c>
      <c r="J32" s="100" t="s">
        <v>30</v>
      </c>
      <c r="K32" s="64">
        <f>IF(AND($F32="N",J32="Y"),-VLOOKUP($D32,'Rent Adjustment Worksheet'!$B:$C,2,FALSE),0)</f>
        <v>0</v>
      </c>
      <c r="L32" s="64">
        <f>IF(AND($F32="Y",J32="N"),VLOOKUP($D32,'Rent Adjustment Worksheet'!$B:$C,2,FALSE),0)</f>
        <v>0</v>
      </c>
      <c r="M32" s="100" t="s">
        <v>30</v>
      </c>
      <c r="N32" s="64">
        <f>IF(AND($F32="N",M32="Y"),-VLOOKUP($D32,'Rent Adjustment Worksheet'!$B:$C,2,FALSE),0)</f>
        <v>0</v>
      </c>
      <c r="O32" s="66">
        <f>IF(AND($F32="Y",M32="N"),VLOOKUP($D32,'Rent Adjustment Worksheet'!$B:$C,2,FALSE),0)</f>
        <v>0</v>
      </c>
    </row>
    <row r="33" spans="2:15" x14ac:dyDescent="0.25">
      <c r="B33" s="136">
        <f t="shared" ref="B33:B37" si="0">B32+1</f>
        <v>22</v>
      </c>
      <c r="C33" s="137"/>
      <c r="D33" s="138" t="s">
        <v>32</v>
      </c>
      <c r="E33" s="137"/>
      <c r="F33" s="99" t="s">
        <v>30</v>
      </c>
      <c r="G33" s="100" t="s">
        <v>30</v>
      </c>
      <c r="H33" s="64">
        <f>IF(AND($F33="N",G33="Y"),-VLOOKUP($D33,'Rent Adjustment Worksheet'!$B:$C,2,FALSE),0)</f>
        <v>0</v>
      </c>
      <c r="I33" s="64">
        <f>IF(AND($F33="Y",G33="N"),VLOOKUP($D33,'Rent Adjustment Worksheet'!$B:$C,2,FALSE),0)</f>
        <v>0</v>
      </c>
      <c r="J33" s="100" t="s">
        <v>30</v>
      </c>
      <c r="K33" s="64">
        <f>IF(AND($F33="N",J33="Y"),-VLOOKUP($D33,'Rent Adjustment Worksheet'!$B:$C,2,FALSE),0)</f>
        <v>0</v>
      </c>
      <c r="L33" s="64">
        <f>IF(AND($F33="Y",J33="N"),VLOOKUP($D33,'Rent Adjustment Worksheet'!$B:$C,2,FALSE),0)</f>
        <v>0</v>
      </c>
      <c r="M33" s="100" t="s">
        <v>30</v>
      </c>
      <c r="N33" s="64">
        <f>IF(AND($F33="N",M33="Y"),-VLOOKUP($D33,'Rent Adjustment Worksheet'!$B:$C,2,FALSE),0)</f>
        <v>0</v>
      </c>
      <c r="O33" s="66">
        <f>IF(AND($F33="Y",M33="N"),VLOOKUP($D33,'Rent Adjustment Worksheet'!$B:$C,2,FALSE),0)</f>
        <v>0</v>
      </c>
    </row>
    <row r="34" spans="2:15" x14ac:dyDescent="0.25">
      <c r="B34" s="136">
        <f t="shared" si="0"/>
        <v>23</v>
      </c>
      <c r="C34" s="137"/>
      <c r="D34" s="138" t="s">
        <v>33</v>
      </c>
      <c r="E34" s="137"/>
      <c r="F34" s="99" t="s">
        <v>30</v>
      </c>
      <c r="G34" s="100" t="s">
        <v>30</v>
      </c>
      <c r="H34" s="64">
        <f>IF(AND($F34="N",G34="Y"),-VLOOKUP($D34,'Rent Adjustment Worksheet'!$B:$C,2,FALSE),0)</f>
        <v>0</v>
      </c>
      <c r="I34" s="64">
        <f>IF(AND($F34="Y",G34="N"),VLOOKUP($D34,'Rent Adjustment Worksheet'!$B:$C,2,FALSE),0)</f>
        <v>0</v>
      </c>
      <c r="J34" s="100" t="s">
        <v>30</v>
      </c>
      <c r="K34" s="64">
        <f>IF(AND($F34="N",J34="Y"),-VLOOKUP($D34,'Rent Adjustment Worksheet'!$B:$C,2,FALSE),0)</f>
        <v>0</v>
      </c>
      <c r="L34" s="64">
        <f>IF(AND($F34="Y",J34="N"),VLOOKUP($D34,'Rent Adjustment Worksheet'!$B:$C,2,FALSE),0)</f>
        <v>0</v>
      </c>
      <c r="M34" s="100" t="s">
        <v>30</v>
      </c>
      <c r="N34" s="64">
        <f>IF(AND($F34="N",M34="Y"),-VLOOKUP($D34,'Rent Adjustment Worksheet'!$B:$C,2,FALSE),0)</f>
        <v>0</v>
      </c>
      <c r="O34" s="66">
        <f>IF(AND($F34="Y",M34="N"),VLOOKUP($D34,'Rent Adjustment Worksheet'!$B:$C,2,FALSE),0)</f>
        <v>0</v>
      </c>
    </row>
    <row r="35" spans="2:15" x14ac:dyDescent="0.25">
      <c r="B35" s="136">
        <f t="shared" si="0"/>
        <v>24</v>
      </c>
      <c r="C35" s="137"/>
      <c r="D35" s="138" t="s">
        <v>25</v>
      </c>
      <c r="E35" s="137"/>
      <c r="F35" s="99" t="s">
        <v>30</v>
      </c>
      <c r="G35" s="100" t="s">
        <v>30</v>
      </c>
      <c r="H35" s="64">
        <f>IF(AND($F35="N",G35="Y"),-VLOOKUP($D35,'Rent Adjustment Worksheet'!$B:$C,2,FALSE),0)</f>
        <v>0</v>
      </c>
      <c r="I35" s="64">
        <f>IF(AND($F35="Y",G35="N"),VLOOKUP($D35,'Rent Adjustment Worksheet'!$B:$C,2,FALSE),0)</f>
        <v>0</v>
      </c>
      <c r="J35" s="100" t="s">
        <v>30</v>
      </c>
      <c r="K35" s="64">
        <f>IF(AND($F35="N",J35="Y"),-VLOOKUP($D35,'Rent Adjustment Worksheet'!$B:$C,2,FALSE),0)</f>
        <v>0</v>
      </c>
      <c r="L35" s="64">
        <f>IF(AND($F35="Y",J35="N"),VLOOKUP($D35,'Rent Adjustment Worksheet'!$B:$C,2,FALSE),0)</f>
        <v>0</v>
      </c>
      <c r="M35" s="100" t="s">
        <v>30</v>
      </c>
      <c r="N35" s="64">
        <f>IF(AND($F35="N",M35="Y"),-VLOOKUP($D35,'Rent Adjustment Worksheet'!$B:$C,2,FALSE),0)</f>
        <v>0</v>
      </c>
      <c r="O35" s="66">
        <f>IF(AND($F35="Y",M35="N"),VLOOKUP($D35,'Rent Adjustment Worksheet'!$B:$C,2,FALSE),0)</f>
        <v>0</v>
      </c>
    </row>
    <row r="36" spans="2:15" x14ac:dyDescent="0.25">
      <c r="B36" s="136">
        <f t="shared" si="0"/>
        <v>25</v>
      </c>
      <c r="C36" s="137"/>
      <c r="D36" s="138" t="s">
        <v>26</v>
      </c>
      <c r="E36" s="137"/>
      <c r="F36" s="99" t="s">
        <v>30</v>
      </c>
      <c r="G36" s="100" t="s">
        <v>30</v>
      </c>
      <c r="H36" s="64">
        <f>IF(AND($F36="N",G36="Y"),-VLOOKUP($D36,'Rent Adjustment Worksheet'!$B:$C,2,FALSE),0)</f>
        <v>0</v>
      </c>
      <c r="I36" s="64">
        <f>IF(AND($F36="Y",G36="N"),VLOOKUP($D36,'Rent Adjustment Worksheet'!$B:$C,2,FALSE),0)</f>
        <v>0</v>
      </c>
      <c r="J36" s="100" t="s">
        <v>30</v>
      </c>
      <c r="K36" s="64">
        <f>IF(AND($F36="N",J36="Y"),-VLOOKUP($D36,'Rent Adjustment Worksheet'!$B:$C,2,FALSE),0)</f>
        <v>0</v>
      </c>
      <c r="L36" s="64">
        <f>IF(AND($F36="Y",J36="N"),VLOOKUP($D36,'Rent Adjustment Worksheet'!$B:$C,2,FALSE),0)</f>
        <v>0</v>
      </c>
      <c r="M36" s="100" t="s">
        <v>30</v>
      </c>
      <c r="N36" s="64">
        <f>IF(AND($F36="N",M36="Y"),-VLOOKUP($D36,'Rent Adjustment Worksheet'!$B:$C,2,FALSE),0)</f>
        <v>0</v>
      </c>
      <c r="O36" s="66">
        <f>IF(AND($F36="Y",M36="N"),VLOOKUP($D36,'Rent Adjustment Worksheet'!$B:$C,2,FALSE),0)</f>
        <v>0</v>
      </c>
    </row>
    <row r="37" spans="2:15" x14ac:dyDescent="0.25">
      <c r="B37" s="136">
        <f t="shared" si="0"/>
        <v>26</v>
      </c>
      <c r="C37" s="137"/>
      <c r="D37" s="138" t="s">
        <v>27</v>
      </c>
      <c r="E37" s="137"/>
      <c r="F37" s="99" t="s">
        <v>30</v>
      </c>
      <c r="G37" s="100" t="s">
        <v>30</v>
      </c>
      <c r="H37" s="64">
        <f>IF(AND($F37="N",G37="Y"),-VLOOKUP($D37,'Rent Adjustment Worksheet'!$B:$C,2,FALSE),0)</f>
        <v>0</v>
      </c>
      <c r="I37" s="64">
        <f>IF(AND($F37="Y",G37="N"),VLOOKUP($D37,'Rent Adjustment Worksheet'!$B:$C,2,FALSE),0)</f>
        <v>0</v>
      </c>
      <c r="J37" s="100" t="s">
        <v>30</v>
      </c>
      <c r="K37" s="64">
        <f>IF(AND($F37="N",J37="Y"),-VLOOKUP($D37,'Rent Adjustment Worksheet'!$B:$C,2,FALSE),0)</f>
        <v>0</v>
      </c>
      <c r="L37" s="64">
        <f>IF(AND($F37="Y",J37="N"),VLOOKUP($D37,'Rent Adjustment Worksheet'!$B:$C,2,FALSE),0)</f>
        <v>0</v>
      </c>
      <c r="M37" s="100" t="s">
        <v>30</v>
      </c>
      <c r="N37" s="64">
        <f>IF(AND($F37="N",M37="Y"),-VLOOKUP($D37,'Rent Adjustment Worksheet'!$B:$C,2,FALSE),0)</f>
        <v>0</v>
      </c>
      <c r="O37" s="66">
        <f>IF(AND($F37="Y",M37="N"),VLOOKUP($D37,'Rent Adjustment Worksheet'!$B:$C,2,FALSE),0)</f>
        <v>0</v>
      </c>
    </row>
    <row r="38" spans="2:15" x14ac:dyDescent="0.25">
      <c r="B38" s="141" t="s">
        <v>122</v>
      </c>
      <c r="C38" s="142"/>
      <c r="D38" s="142"/>
      <c r="E38" s="142"/>
      <c r="F38" s="142"/>
      <c r="G38" s="142"/>
      <c r="H38" s="142"/>
      <c r="I38" s="142"/>
      <c r="J38" s="142"/>
      <c r="K38" s="142"/>
      <c r="L38" s="142"/>
      <c r="M38" s="142"/>
      <c r="N38" s="142"/>
      <c r="O38" s="143"/>
    </row>
    <row r="39" spans="2:15" x14ac:dyDescent="0.25">
      <c r="B39" s="136">
        <v>27</v>
      </c>
      <c r="C39" s="137"/>
      <c r="D39" s="144" t="str">
        <f>IF(OR('Rent Adjustment Worksheet'!$B29="PHA write-in (if Applicable)",'Rent Adjustment Worksheet'!$B29=""),"",'Rent Adjustment Worksheet'!$B29)</f>
        <v>Service Coordinator</v>
      </c>
      <c r="E39" s="145"/>
      <c r="F39" s="99" t="s">
        <v>30</v>
      </c>
      <c r="G39" s="100" t="s">
        <v>30</v>
      </c>
      <c r="H39" s="64">
        <f>IF($D39="",0,IF(AND($F39="N",G39="Y"),-VLOOKUP($D39,'Rent Adjustment Worksheet'!$B:$C,2,FALSE),0))</f>
        <v>0</v>
      </c>
      <c r="I39" s="64">
        <f>IF($D39="",0,IF(AND($F39="Y",G39="N"),VLOOKUP($D39,'Rent Adjustment Worksheet'!$B:$C,2,FALSE),0))</f>
        <v>0</v>
      </c>
      <c r="J39" s="100" t="s">
        <v>30</v>
      </c>
      <c r="K39" s="64">
        <f>IF($D39="",0,IF(AND($F39="N",J39="Y"),-VLOOKUP($D39,'Rent Adjustment Worksheet'!$B:$C,2,FALSE),0))</f>
        <v>0</v>
      </c>
      <c r="L39" s="64">
        <f>IF($D39="",0,IF(AND($F39="Y",J39="N"),VLOOKUP($D39,'Rent Adjustment Worksheet'!$B:$C,2,FALSE),0))</f>
        <v>0</v>
      </c>
      <c r="M39" s="100" t="s">
        <v>30</v>
      </c>
      <c r="N39" s="64">
        <f>IF($D39="",0,IF(AND($F39="N",M39="Y"),-VLOOKUP($D39,'Rent Adjustment Worksheet'!$B:$C,2,FALSE),0))</f>
        <v>0</v>
      </c>
      <c r="O39" s="66">
        <f>IF($D39="",0,IF(AND($F39="Y",M39="N"),VLOOKUP($D39,'Rent Adjustment Worksheet'!$B:$C,2,FALSE),0))</f>
        <v>0</v>
      </c>
    </row>
    <row r="40" spans="2:15" x14ac:dyDescent="0.25">
      <c r="B40" s="136">
        <v>28</v>
      </c>
      <c r="C40" s="137"/>
      <c r="D40" s="144" t="str">
        <f>IF(OR('Rent Adjustment Worksheet'!$B30="PHA write-in (if Applicable)",'Rent Adjustment Worksheet'!$B30=""),"",'Rent Adjustment Worksheet'!$B30)</f>
        <v>One BR</v>
      </c>
      <c r="E40" s="145"/>
      <c r="F40" s="99" t="s">
        <v>30</v>
      </c>
      <c r="G40" s="100" t="s">
        <v>30</v>
      </c>
      <c r="H40" s="64">
        <f>IF($D40="",0,IF(AND($F40="N",G40="Y"),-VLOOKUP($D40,'Rent Adjustment Worksheet'!$B:$C,2,FALSE),0))</f>
        <v>0</v>
      </c>
      <c r="I40" s="64">
        <f>IF($D40="",0,IF(AND($F40="Y",G40="N"),VLOOKUP($D40,'Rent Adjustment Worksheet'!$B:$C,2,FALSE),0))</f>
        <v>0</v>
      </c>
      <c r="J40" s="100" t="s">
        <v>30</v>
      </c>
      <c r="K40" s="64">
        <f>IF($D40="",0,IF(AND($F40="N",J40="Y"),-VLOOKUP($D40,'Rent Adjustment Worksheet'!$B:$C,2,FALSE),0))</f>
        <v>0</v>
      </c>
      <c r="L40" s="64">
        <f>IF($D40="",0,IF(AND($F40="Y",J40="N"),VLOOKUP($D40,'Rent Adjustment Worksheet'!$B:$C,2,FALSE),0))</f>
        <v>0</v>
      </c>
      <c r="M40" s="100" t="s">
        <v>30</v>
      </c>
      <c r="N40" s="64">
        <f>IF($D40="",0,IF(AND($F40="N",M40="Y"),-VLOOKUP($D40,'Rent Adjustment Worksheet'!$B:$C,2,FALSE),0))</f>
        <v>0</v>
      </c>
      <c r="O40" s="66">
        <f>IF($D40="",0,IF(AND($F40="Y",M40="N"),VLOOKUP($D40,'Rent Adjustment Worksheet'!$B:$C,2,FALSE),0))</f>
        <v>0</v>
      </c>
    </row>
    <row r="41" spans="2:15" x14ac:dyDescent="0.25">
      <c r="B41" s="136">
        <v>29</v>
      </c>
      <c r="C41" s="137"/>
      <c r="D41" s="144" t="str">
        <f>IF(OR('Rent Adjustment Worksheet'!$B31="PHA write-in (if Applicable)",'Rent Adjustment Worksheet'!$B31=""),"",'Rent Adjustment Worksheet'!$B31)</f>
        <v/>
      </c>
      <c r="E41" s="145"/>
      <c r="F41" s="99" t="s">
        <v>30</v>
      </c>
      <c r="G41" s="100" t="s">
        <v>30</v>
      </c>
      <c r="H41" s="64">
        <f>IF($D41="",0,IF(AND($F41="N",G41="Y"),-VLOOKUP($D41,'Rent Adjustment Worksheet'!$B:$C,2,FALSE),0))</f>
        <v>0</v>
      </c>
      <c r="I41" s="64">
        <f>IF($D41="",0,IF(AND($F41="Y",G41="N"),VLOOKUP($D41,'Rent Adjustment Worksheet'!$B:$C,2,FALSE),0))</f>
        <v>0</v>
      </c>
      <c r="J41" s="100" t="s">
        <v>30</v>
      </c>
      <c r="K41" s="64">
        <f>IF($D41="",0,IF(AND($F41="N",J41="Y"),-VLOOKUP($D41,'Rent Adjustment Worksheet'!$B:$C,2,FALSE),0))</f>
        <v>0</v>
      </c>
      <c r="L41" s="64">
        <f>IF($D41="",0,IF(AND($F41="Y",J41="N"),VLOOKUP($D41,'Rent Adjustment Worksheet'!$B:$C,2,FALSE),0))</f>
        <v>0</v>
      </c>
      <c r="M41" s="100" t="s">
        <v>30</v>
      </c>
      <c r="N41" s="64">
        <f>IF($D41="",0,IF(AND($F41="N",M41="Y"),-VLOOKUP($D41,'Rent Adjustment Worksheet'!$B:$C,2,FALSE),0))</f>
        <v>0</v>
      </c>
      <c r="O41" s="66">
        <f>IF($D41="",0,IF(AND($F41="Y",M41="N"),VLOOKUP($D41,'Rent Adjustment Worksheet'!$B:$C,2,FALSE),0))</f>
        <v>0</v>
      </c>
    </row>
    <row r="42" spans="2:15" x14ac:dyDescent="0.25">
      <c r="B42" s="136">
        <v>30</v>
      </c>
      <c r="C42" s="137"/>
      <c r="D42" s="144" t="str">
        <f>IF(OR('Rent Adjustment Worksheet'!$B32="PHA write-in (if Applicable)",'Rent Adjustment Worksheet'!$B32=""),"",'Rent Adjustment Worksheet'!$B32)</f>
        <v/>
      </c>
      <c r="E42" s="145"/>
      <c r="F42" s="99" t="s">
        <v>30</v>
      </c>
      <c r="G42" s="100" t="s">
        <v>30</v>
      </c>
      <c r="H42" s="64">
        <f>IF($D42="",0,IF(AND($F42="N",G42="Y"),-VLOOKUP($D42,'Rent Adjustment Worksheet'!$B:$C,2,FALSE),0))</f>
        <v>0</v>
      </c>
      <c r="I42" s="64">
        <f>IF($D42="",0,IF(AND($F42="Y",G42="N"),VLOOKUP($D42,'Rent Adjustment Worksheet'!$B:$C,2,FALSE),0))</f>
        <v>0</v>
      </c>
      <c r="J42" s="100" t="s">
        <v>30</v>
      </c>
      <c r="K42" s="64">
        <f>IF($D42="",0,IF(AND($F42="N",J42="Y"),-VLOOKUP($D42,'Rent Adjustment Worksheet'!$B:$C,2,FALSE),0))</f>
        <v>0</v>
      </c>
      <c r="L42" s="64">
        <f>IF($D42="",0,IF(AND($F42="Y",J42="N"),VLOOKUP($D42,'Rent Adjustment Worksheet'!$B:$C,2,FALSE),0))</f>
        <v>0</v>
      </c>
      <c r="M42" s="100" t="s">
        <v>30</v>
      </c>
      <c r="N42" s="64">
        <f>IF($D42="",0,IF(AND($F42="N",M42="Y"),-VLOOKUP($D42,'Rent Adjustment Worksheet'!$B:$C,2,FALSE),0))</f>
        <v>0</v>
      </c>
      <c r="O42" s="66">
        <f>IF($D42="",0,IF(AND($F42="Y",M42="N"),VLOOKUP($D42,'Rent Adjustment Worksheet'!$B:$C,2,FALSE),0))</f>
        <v>0</v>
      </c>
    </row>
    <row r="43" spans="2:15" x14ac:dyDescent="0.25">
      <c r="B43" s="136">
        <v>31</v>
      </c>
      <c r="C43" s="137"/>
      <c r="D43" s="144" t="str">
        <f>IF(OR('Rent Adjustment Worksheet'!$B33="PHA write-in (if Applicable)",'Rent Adjustment Worksheet'!$B33=""),"",'Rent Adjustment Worksheet'!$B33)</f>
        <v/>
      </c>
      <c r="E43" s="145"/>
      <c r="F43" s="99" t="s">
        <v>30</v>
      </c>
      <c r="G43" s="100" t="s">
        <v>30</v>
      </c>
      <c r="H43" s="64">
        <f>IF($D43="",0,IF(AND($F43="N",G43="Y"),-VLOOKUP($D43,'Rent Adjustment Worksheet'!$B:$C,2,FALSE),0))</f>
        <v>0</v>
      </c>
      <c r="I43" s="64">
        <f>IF($D43="",0,IF(AND($F43="Y",G43="N"),VLOOKUP($D43,'Rent Adjustment Worksheet'!$B:$C,2,FALSE),0))</f>
        <v>0</v>
      </c>
      <c r="J43" s="100" t="s">
        <v>30</v>
      </c>
      <c r="K43" s="64">
        <f>IF($D43="",0,IF(AND($F43="N",J43="Y"),-VLOOKUP($D43,'Rent Adjustment Worksheet'!$B:$C,2,FALSE),0))</f>
        <v>0</v>
      </c>
      <c r="L43" s="64">
        <f>IF($D43="",0,IF(AND($F43="Y",J43="N"),VLOOKUP($D43,'Rent Adjustment Worksheet'!$B:$C,2,FALSE),0))</f>
        <v>0</v>
      </c>
      <c r="M43" s="100" t="s">
        <v>30</v>
      </c>
      <c r="N43" s="64">
        <f>IF($D43="",0,IF(AND($F43="N",M43="Y"),-VLOOKUP($D43,'Rent Adjustment Worksheet'!$B:$C,2,FALSE),0))</f>
        <v>0</v>
      </c>
      <c r="O43" s="66">
        <f>IF($D43="",0,IF(AND($F43="Y",M43="N"),VLOOKUP($D43,'Rent Adjustment Worksheet'!$B:$C,2,FALSE),0))</f>
        <v>0</v>
      </c>
    </row>
    <row r="44" spans="2:15" x14ac:dyDescent="0.25">
      <c r="B44" s="141" t="s">
        <v>191</v>
      </c>
      <c r="C44" s="142"/>
      <c r="D44" s="142"/>
      <c r="E44" s="142"/>
      <c r="F44" s="142"/>
      <c r="G44" s="142"/>
      <c r="H44" s="142"/>
      <c r="I44" s="142"/>
      <c r="J44" s="142"/>
      <c r="K44" s="142"/>
      <c r="L44" s="142"/>
      <c r="M44" s="142"/>
      <c r="N44" s="142"/>
      <c r="O44" s="143"/>
    </row>
    <row r="45" spans="2:15" x14ac:dyDescent="0.25">
      <c r="B45" s="136">
        <v>32</v>
      </c>
      <c r="C45" s="137"/>
      <c r="D45" s="138" t="s">
        <v>192</v>
      </c>
      <c r="E45" s="137"/>
      <c r="F45" s="62"/>
      <c r="G45" s="115" t="str">
        <f>IF(ISNUMBER(G9)=FALSE,"",G9)</f>
        <v/>
      </c>
      <c r="H45" s="64"/>
      <c r="I45" s="65"/>
      <c r="J45" s="115" t="str">
        <f>IF(ISNUMBER(J9)=FALSE,"",J9)</f>
        <v/>
      </c>
      <c r="K45" s="64"/>
      <c r="L45" s="65"/>
      <c r="M45" s="115" t="str">
        <f>IF(ISNUMBER(M9)=FALSE,"",M9)</f>
        <v/>
      </c>
      <c r="N45" s="64"/>
      <c r="O45" s="66"/>
    </row>
    <row r="46" spans="2:15" x14ac:dyDescent="0.25">
      <c r="B46" s="136">
        <v>33</v>
      </c>
      <c r="C46" s="137"/>
      <c r="D46" s="138" t="s">
        <v>193</v>
      </c>
      <c r="E46" s="137"/>
      <c r="F46" s="62"/>
      <c r="G46" s="67" t="str">
        <f>IF(G45="","",SUM(H46:I46))</f>
        <v/>
      </c>
      <c r="H46" s="68" t="str">
        <f>IF(G45="","",SUM(H13:H43))</f>
        <v/>
      </c>
      <c r="I46" s="69" t="str">
        <f>IF(G45="","",SUM(I13:I43))</f>
        <v/>
      </c>
      <c r="J46" s="67" t="str">
        <f>IF(J45="","",SUM(K46:L46))</f>
        <v/>
      </c>
      <c r="K46" s="68" t="str">
        <f>IF(J45="","",SUM(K13:K43))</f>
        <v/>
      </c>
      <c r="L46" s="69" t="str">
        <f>IF(J45="","",SUM(L13:L43))</f>
        <v/>
      </c>
      <c r="M46" s="67" t="str">
        <f>IF(M45="","",SUM(N46:O46))</f>
        <v/>
      </c>
      <c r="N46" s="68" t="str">
        <f>IF(M45="","",SUM(N13:N43))</f>
        <v/>
      </c>
      <c r="O46" s="69" t="str">
        <f>IF(M45="","",SUM(O13:O43))</f>
        <v/>
      </c>
    </row>
    <row r="47" spans="2:15" x14ac:dyDescent="0.25">
      <c r="B47" s="136">
        <v>34</v>
      </c>
      <c r="C47" s="137"/>
      <c r="D47" s="138" t="s">
        <v>194</v>
      </c>
      <c r="E47" s="137"/>
      <c r="F47" s="62"/>
      <c r="G47" s="67" t="str">
        <f>IF(G45="","",SUM(G45,G46))</f>
        <v/>
      </c>
      <c r="H47" s="71"/>
      <c r="I47" s="72"/>
      <c r="J47" s="67" t="str">
        <f>IF(J45="","",SUM(J45,J46))</f>
        <v/>
      </c>
      <c r="K47" s="71"/>
      <c r="L47" s="72"/>
      <c r="M47" s="67" t="str">
        <f>IF(M45="","",SUM(M45,M46))</f>
        <v/>
      </c>
      <c r="N47" s="71"/>
      <c r="O47" s="73"/>
    </row>
    <row r="48" spans="2:15" x14ac:dyDescent="0.25">
      <c r="B48" s="136">
        <v>35</v>
      </c>
      <c r="C48" s="137"/>
      <c r="D48" s="138" t="s">
        <v>190</v>
      </c>
      <c r="E48" s="137"/>
      <c r="F48" s="117" t="str">
        <f>IFERROR(AVERAGE(G47:M47),"")</f>
        <v/>
      </c>
      <c r="G48" s="116"/>
      <c r="H48" s="75"/>
      <c r="I48" s="76"/>
      <c r="J48" s="74"/>
      <c r="K48" s="75"/>
      <c r="L48" s="76"/>
      <c r="M48" s="74"/>
      <c r="N48" s="75"/>
      <c r="O48" s="77"/>
    </row>
    <row r="49" spans="2:15" x14ac:dyDescent="0.25">
      <c r="B49" s="136">
        <v>36</v>
      </c>
      <c r="C49" s="137"/>
      <c r="D49" s="138" t="s">
        <v>207</v>
      </c>
      <c r="E49" s="137"/>
      <c r="F49" s="124"/>
      <c r="G49" s="106"/>
      <c r="H49" s="107"/>
      <c r="I49" s="107"/>
      <c r="J49" s="74"/>
      <c r="K49" s="75"/>
      <c r="L49" s="76"/>
      <c r="M49" s="74"/>
      <c r="N49" s="75"/>
      <c r="O49" s="77"/>
    </row>
    <row r="50" spans="2:15" ht="15.75" thickBot="1" x14ac:dyDescent="0.3">
      <c r="B50" s="136">
        <v>37</v>
      </c>
      <c r="C50" s="137"/>
      <c r="D50" s="202" t="s">
        <v>209</v>
      </c>
      <c r="E50" s="203"/>
      <c r="F50" s="125"/>
      <c r="G50" s="106"/>
      <c r="H50" s="107"/>
      <c r="I50" s="74"/>
      <c r="J50" s="74"/>
      <c r="K50" s="75"/>
      <c r="L50" s="76"/>
      <c r="M50" s="74"/>
      <c r="N50" s="75"/>
      <c r="O50" s="77"/>
    </row>
    <row r="51" spans="2:15" s="21" customFormat="1" ht="42" customHeight="1" x14ac:dyDescent="0.25">
      <c r="B51" s="133" t="s">
        <v>175</v>
      </c>
      <c r="C51" s="134"/>
      <c r="D51" s="134"/>
      <c r="E51" s="134"/>
      <c r="F51" s="134"/>
      <c r="G51" s="134"/>
      <c r="H51" s="134"/>
      <c r="I51" s="134"/>
      <c r="J51" s="134"/>
      <c r="K51" s="134"/>
      <c r="L51" s="134"/>
      <c r="M51" s="134"/>
      <c r="N51" s="134"/>
      <c r="O51" s="135"/>
    </row>
    <row r="52" spans="2:15" x14ac:dyDescent="0.25">
      <c r="O52" t="s">
        <v>219</v>
      </c>
    </row>
  </sheetData>
  <sheetProtection sheet="1" selectLockedCells="1"/>
  <protectedRanges>
    <protectedRange sqref="G8:O9" name="Section 2"/>
    <protectedRange sqref="E8:F8" name="Section 2_1"/>
    <protectedRange sqref="F15" name="PHA Property"/>
    <protectedRange sqref="G15" name="Comparable 1"/>
  </protectedRanges>
  <customSheetViews>
    <customSheetView guid="{A4B793CE-738E-4476-8B1F-D42BECFCF658}" topLeftCell="A13">
      <selection activeCell="A45" sqref="A45:B52"/>
      <pageMargins left="0.7" right="0.7" top="0.75" bottom="0.75" header="0.3" footer="0.3"/>
    </customSheetView>
  </customSheetViews>
  <mergeCells count="108">
    <mergeCell ref="B39:C39"/>
    <mergeCell ref="D39:E39"/>
    <mergeCell ref="B13:C13"/>
    <mergeCell ref="D13:E13"/>
    <mergeCell ref="B19:C19"/>
    <mergeCell ref="D19:E19"/>
    <mergeCell ref="B23:C23"/>
    <mergeCell ref="D23:E23"/>
    <mergeCell ref="B24:C24"/>
    <mergeCell ref="D24:E24"/>
    <mergeCell ref="B25:C25"/>
    <mergeCell ref="D25:E25"/>
    <mergeCell ref="B20:C20"/>
    <mergeCell ref="D20:E20"/>
    <mergeCell ref="B21:C21"/>
    <mergeCell ref="D21:E21"/>
    <mergeCell ref="B22:C22"/>
    <mergeCell ref="B17:C17"/>
    <mergeCell ref="D17:E17"/>
    <mergeCell ref="B18:C18"/>
    <mergeCell ref="D18:E18"/>
    <mergeCell ref="B14:C14"/>
    <mergeCell ref="D14:E14"/>
    <mergeCell ref="B15:C15"/>
    <mergeCell ref="B1:L1"/>
    <mergeCell ref="M1:O1"/>
    <mergeCell ref="B3:O3"/>
    <mergeCell ref="B5:C5"/>
    <mergeCell ref="E5:F5"/>
    <mergeCell ref="G5:O5"/>
    <mergeCell ref="D6:F6"/>
    <mergeCell ref="G6:I6"/>
    <mergeCell ref="J6:L6"/>
    <mergeCell ref="M6:O6"/>
    <mergeCell ref="B2:L2"/>
    <mergeCell ref="M2:O2"/>
    <mergeCell ref="B4:O4"/>
    <mergeCell ref="B6:C11"/>
    <mergeCell ref="D9:F9"/>
    <mergeCell ref="G9:I9"/>
    <mergeCell ref="J9:L9"/>
    <mergeCell ref="M9:O9"/>
    <mergeCell ref="D10:E11"/>
    <mergeCell ref="F10:F11"/>
    <mergeCell ref="G10:G11"/>
    <mergeCell ref="H10:I10"/>
    <mergeCell ref="J10:J11"/>
    <mergeCell ref="K10:L10"/>
    <mergeCell ref="D15:E15"/>
    <mergeCell ref="B16:C16"/>
    <mergeCell ref="D16:E16"/>
    <mergeCell ref="D35:E35"/>
    <mergeCell ref="B37:C37"/>
    <mergeCell ref="D37:E37"/>
    <mergeCell ref="B38:O38"/>
    <mergeCell ref="D22:E22"/>
    <mergeCell ref="B32:C32"/>
    <mergeCell ref="D32:E32"/>
    <mergeCell ref="B26:C26"/>
    <mergeCell ref="D26:E26"/>
    <mergeCell ref="B27:C27"/>
    <mergeCell ref="D27:E27"/>
    <mergeCell ref="B28:C28"/>
    <mergeCell ref="D28:E28"/>
    <mergeCell ref="B31:C31"/>
    <mergeCell ref="D31:E31"/>
    <mergeCell ref="B12:O12"/>
    <mergeCell ref="B29:C29"/>
    <mergeCell ref="D29:E29"/>
    <mergeCell ref="B30:O30"/>
    <mergeCell ref="B46:C46"/>
    <mergeCell ref="D46:E46"/>
    <mergeCell ref="B40:C40"/>
    <mergeCell ref="D40:E40"/>
    <mergeCell ref="B41:C41"/>
    <mergeCell ref="D41:E41"/>
    <mergeCell ref="B42:C42"/>
    <mergeCell ref="D42:E42"/>
    <mergeCell ref="B45:C45"/>
    <mergeCell ref="D45:E45"/>
    <mergeCell ref="B43:C43"/>
    <mergeCell ref="D43:E43"/>
    <mergeCell ref="B44:O44"/>
    <mergeCell ref="B36:C36"/>
    <mergeCell ref="D36:E36"/>
    <mergeCell ref="B33:C33"/>
    <mergeCell ref="D33:E33"/>
    <mergeCell ref="B34:C34"/>
    <mergeCell ref="D34:E34"/>
    <mergeCell ref="B35:C35"/>
    <mergeCell ref="M10:M11"/>
    <mergeCell ref="N10:O10"/>
    <mergeCell ref="M8:O8"/>
    <mergeCell ref="G7:I7"/>
    <mergeCell ref="J7:L7"/>
    <mergeCell ref="M7:O7"/>
    <mergeCell ref="G8:I8"/>
    <mergeCell ref="E7:F7"/>
    <mergeCell ref="J8:L8"/>
    <mergeCell ref="B50:C50"/>
    <mergeCell ref="D50:E50"/>
    <mergeCell ref="B51:O51"/>
    <mergeCell ref="B47:C47"/>
    <mergeCell ref="D47:E47"/>
    <mergeCell ref="B48:C48"/>
    <mergeCell ref="D48:E48"/>
    <mergeCell ref="B49:C49"/>
    <mergeCell ref="D49:E49"/>
  </mergeCells>
  <dataValidations count="2">
    <dataValidation errorStyle="information" allowBlank="1" showInputMessage="1" showErrorMessage="1" errorTitle="Non Valid Adjustment" error="Please Select a Valid PHA Write-in adjustment." sqref="K39:L43 H39:I43 N39:O43" xr:uid="{2A15CFCA-7708-42CA-A3E6-270896982457}"/>
    <dataValidation allowBlank="1" showErrorMessage="1" promptTitle="Select PHA Write-In" sqref="D39:E43" xr:uid="{EAD2F76E-49C0-463D-AA3F-2C2A333802D4}"/>
  </dataValidations>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6D5293B-894B-4E71-AFC4-610F0DA516B0}">
          <x14:formula1>
            <xm:f>DropDown!$B$2:$B$3</xm:f>
          </x14:formula1>
          <xm:sqref>F31:G37 F39:G43 J16:J19 F16:G19 M16:M19 J31:J37 M31:M37 J39:J43 M39:M43 M21:M29 J21:J29 F21:G29</xm:sqref>
        </x14:dataValidation>
        <x14:dataValidation type="list" allowBlank="1" showInputMessage="1" showErrorMessage="1" xr:uid="{DD7CB49B-854C-475F-AA43-EFDE937F9B90}">
          <x14:formula1>
            <xm:f>DropDown!$A$2:$A$10</xm:f>
          </x14:formula1>
          <xm:sqref>J15 F15:G15 M15</xm:sqref>
        </x14:dataValidation>
        <x14:dataValidation type="list" allowBlank="1" showInputMessage="1" showErrorMessage="1" xr:uid="{86CB144E-C7B8-481E-BD46-FDA0F5EDE4EC}">
          <x14:formula1>
            <xm:f>DropDown!$E$1:$E$3</xm:f>
          </x14:formula1>
          <xm:sqref>D50:E50</xm:sqref>
        </x14:dataValidation>
        <x14:dataValidation type="list" allowBlank="1" showInputMessage="1" showErrorMessage="1" xr:uid="{462849C9-72BC-49DB-ACD2-98DB78B8EC3E}">
          <x14:formula1>
            <xm:f>DropDown!$C$2:$C$4</xm:f>
          </x14:formula1>
          <xm:sqref>F20:G20 J20 M20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52"/>
  <sheetViews>
    <sheetView showGridLines="0" showRowColHeaders="0" zoomScale="80" zoomScaleNormal="80" workbookViewId="0">
      <selection activeCell="F43" sqref="F43"/>
    </sheetView>
  </sheetViews>
  <sheetFormatPr defaultRowHeight="15" x14ac:dyDescent="0.25"/>
  <cols>
    <col min="1" max="1" width="5.7109375" customWidth="1"/>
    <col min="2" max="3" width="1.7109375" customWidth="1"/>
    <col min="4" max="4" width="16.140625" style="18" customWidth="1"/>
    <col min="5" max="5" width="20.140625" style="18" customWidth="1"/>
    <col min="6" max="6" width="14.140625" style="1" customWidth="1"/>
    <col min="7" max="7" width="9.28515625" style="1" customWidth="1"/>
    <col min="8" max="9" width="9.28515625" customWidth="1"/>
    <col min="10" max="10" width="10.140625" style="1" customWidth="1"/>
    <col min="11" max="12" width="10.140625" customWidth="1"/>
    <col min="13" max="13" width="10.140625" style="1" customWidth="1"/>
    <col min="14" max="15" width="10.140625" customWidth="1"/>
  </cols>
  <sheetData>
    <row r="1" spans="2:15" x14ac:dyDescent="0.25">
      <c r="B1" s="181" t="s">
        <v>40</v>
      </c>
      <c r="C1" s="181"/>
      <c r="D1" s="181"/>
      <c r="E1" s="181"/>
      <c r="F1" s="181"/>
      <c r="G1" s="181"/>
      <c r="H1" s="181"/>
      <c r="I1" s="181"/>
      <c r="J1" s="181"/>
      <c r="K1" s="181"/>
      <c r="L1" s="181"/>
      <c r="M1" s="182"/>
      <c r="N1" s="182"/>
      <c r="O1" s="182"/>
    </row>
    <row r="2" spans="2:15" x14ac:dyDescent="0.25">
      <c r="B2" s="183" t="s">
        <v>42</v>
      </c>
      <c r="C2" s="183"/>
      <c r="D2" s="183"/>
      <c r="E2" s="183"/>
      <c r="F2" s="183"/>
      <c r="G2" s="183"/>
      <c r="H2" s="183"/>
      <c r="I2" s="183"/>
      <c r="J2" s="183"/>
      <c r="K2" s="183"/>
      <c r="L2" s="183"/>
      <c r="M2" s="182"/>
      <c r="N2" s="182"/>
      <c r="O2" s="182"/>
    </row>
    <row r="3" spans="2:15" x14ac:dyDescent="0.25">
      <c r="B3" s="183" t="s">
        <v>41</v>
      </c>
      <c r="C3" s="183"/>
      <c r="D3" s="183"/>
      <c r="E3" s="183"/>
      <c r="F3" s="183"/>
      <c r="G3" s="183"/>
      <c r="H3" s="183"/>
      <c r="I3" s="183"/>
      <c r="J3" s="183"/>
      <c r="K3" s="183"/>
      <c r="L3" s="183"/>
      <c r="M3" s="183"/>
      <c r="N3" s="183"/>
      <c r="O3" s="183"/>
    </row>
    <row r="4" spans="2:15" x14ac:dyDescent="0.25">
      <c r="B4" s="184"/>
      <c r="C4" s="184"/>
      <c r="D4" s="184"/>
      <c r="E4" s="184"/>
      <c r="F4" s="184"/>
      <c r="G4" s="184"/>
      <c r="H4" s="184"/>
      <c r="I4" s="184"/>
      <c r="J4" s="184"/>
      <c r="K4" s="184"/>
      <c r="L4" s="184"/>
      <c r="M4" s="184"/>
      <c r="N4" s="184"/>
      <c r="O4" s="184"/>
    </row>
    <row r="5" spans="2:15" ht="16.5" thickBot="1" x14ac:dyDescent="0.3">
      <c r="B5" s="185">
        <v>1</v>
      </c>
      <c r="C5" s="185"/>
      <c r="D5" s="59" t="s">
        <v>55</v>
      </c>
      <c r="E5" s="186" t="s">
        <v>54</v>
      </c>
      <c r="F5" s="187"/>
      <c r="G5" s="188" t="s">
        <v>64</v>
      </c>
      <c r="H5" s="189"/>
      <c r="I5" s="189"/>
      <c r="J5" s="189"/>
      <c r="K5" s="189"/>
      <c r="L5" s="189"/>
      <c r="M5" s="189"/>
      <c r="N5" s="189"/>
      <c r="O5" s="189"/>
    </row>
    <row r="6" spans="2:15" x14ac:dyDescent="0.25">
      <c r="B6" s="157">
        <v>2</v>
      </c>
      <c r="C6" s="158"/>
      <c r="D6" s="163" t="s">
        <v>45</v>
      </c>
      <c r="E6" s="164"/>
      <c r="F6" s="165"/>
      <c r="G6" s="166" t="s">
        <v>61</v>
      </c>
      <c r="H6" s="167"/>
      <c r="I6" s="168"/>
      <c r="J6" s="166" t="s">
        <v>62</v>
      </c>
      <c r="K6" s="167"/>
      <c r="L6" s="168"/>
      <c r="M6" s="166" t="s">
        <v>63</v>
      </c>
      <c r="N6" s="167"/>
      <c r="O6" s="169"/>
    </row>
    <row r="7" spans="2:15" x14ac:dyDescent="0.25">
      <c r="B7" s="159"/>
      <c r="C7" s="160"/>
      <c r="D7" s="95" t="s">
        <v>198</v>
      </c>
      <c r="E7" s="170" t="s">
        <v>125</v>
      </c>
      <c r="F7" s="171"/>
      <c r="G7" s="172" t="s">
        <v>186</v>
      </c>
      <c r="H7" s="173"/>
      <c r="I7" s="174"/>
      <c r="J7" s="172" t="s">
        <v>186</v>
      </c>
      <c r="K7" s="173"/>
      <c r="L7" s="174"/>
      <c r="M7" s="172" t="s">
        <v>186</v>
      </c>
      <c r="N7" s="173"/>
      <c r="O7" s="174"/>
    </row>
    <row r="8" spans="2:15" x14ac:dyDescent="0.25">
      <c r="B8" s="159"/>
      <c r="C8" s="160"/>
      <c r="D8" s="95" t="s">
        <v>57</v>
      </c>
      <c r="E8" s="95" t="s">
        <v>59</v>
      </c>
      <c r="F8" s="96" t="s">
        <v>58</v>
      </c>
      <c r="G8" s="172" t="s">
        <v>187</v>
      </c>
      <c r="H8" s="173"/>
      <c r="I8" s="174"/>
      <c r="J8" s="172" t="s">
        <v>187</v>
      </c>
      <c r="K8" s="173"/>
      <c r="L8" s="174"/>
      <c r="M8" s="172" t="s">
        <v>187</v>
      </c>
      <c r="N8" s="173"/>
      <c r="O8" s="174"/>
    </row>
    <row r="9" spans="2:15" x14ac:dyDescent="0.25">
      <c r="B9" s="159"/>
      <c r="C9" s="160"/>
      <c r="D9" s="199" t="s">
        <v>211</v>
      </c>
      <c r="E9" s="200"/>
      <c r="F9" s="201"/>
      <c r="G9" s="178" t="s">
        <v>210</v>
      </c>
      <c r="H9" s="179"/>
      <c r="I9" s="180"/>
      <c r="J9" s="178" t="s">
        <v>210</v>
      </c>
      <c r="K9" s="179"/>
      <c r="L9" s="180"/>
      <c r="M9" s="178" t="s">
        <v>210</v>
      </c>
      <c r="N9" s="179"/>
      <c r="O9" s="180"/>
    </row>
    <row r="10" spans="2:15" x14ac:dyDescent="0.25">
      <c r="B10" s="159"/>
      <c r="C10" s="160"/>
      <c r="D10" s="150" t="s">
        <v>0</v>
      </c>
      <c r="E10" s="151"/>
      <c r="F10" s="154" t="s">
        <v>16</v>
      </c>
      <c r="G10" s="146" t="s">
        <v>16</v>
      </c>
      <c r="H10" s="148" t="s">
        <v>19</v>
      </c>
      <c r="I10" s="156"/>
      <c r="J10" s="146" t="s">
        <v>16</v>
      </c>
      <c r="K10" s="148" t="s">
        <v>19</v>
      </c>
      <c r="L10" s="156"/>
      <c r="M10" s="146" t="s">
        <v>16</v>
      </c>
      <c r="N10" s="148" t="s">
        <v>19</v>
      </c>
      <c r="O10" s="149"/>
    </row>
    <row r="11" spans="2:15" x14ac:dyDescent="0.25">
      <c r="B11" s="161"/>
      <c r="C11" s="162"/>
      <c r="D11" s="152"/>
      <c r="E11" s="153"/>
      <c r="F11" s="155"/>
      <c r="G11" s="147"/>
      <c r="H11" s="16" t="s">
        <v>17</v>
      </c>
      <c r="I11" s="17" t="s">
        <v>18</v>
      </c>
      <c r="J11" s="147"/>
      <c r="K11" s="16" t="s">
        <v>17</v>
      </c>
      <c r="L11" s="17" t="s">
        <v>18</v>
      </c>
      <c r="M11" s="147"/>
      <c r="N11" s="16" t="s">
        <v>17</v>
      </c>
      <c r="O11" s="60" t="s">
        <v>18</v>
      </c>
    </row>
    <row r="12" spans="2:15" x14ac:dyDescent="0.25">
      <c r="B12" s="141" t="s">
        <v>120</v>
      </c>
      <c r="C12" s="142"/>
      <c r="D12" s="142"/>
      <c r="E12" s="142"/>
      <c r="F12" s="142"/>
      <c r="G12" s="142"/>
      <c r="H12" s="142"/>
      <c r="I12" s="142"/>
      <c r="J12" s="142"/>
      <c r="K12" s="142"/>
      <c r="L12" s="142"/>
      <c r="M12" s="142"/>
      <c r="N12" s="142"/>
      <c r="O12" s="143"/>
    </row>
    <row r="13" spans="2:15" x14ac:dyDescent="0.25">
      <c r="B13" s="136">
        <v>3</v>
      </c>
      <c r="C13" s="137"/>
      <c r="D13" s="138" t="s">
        <v>203</v>
      </c>
      <c r="E13" s="137"/>
      <c r="F13" s="97"/>
      <c r="G13" s="98"/>
      <c r="H13" s="11" t="str">
        <f>IF(G13="","",-IF(G13&gt;$F13,((G13-$F13)*'Rent Adjustment Worksheet'!$C$3),0))</f>
        <v/>
      </c>
      <c r="I13" s="11" t="str">
        <f>IF(G13="","",IFERROR(-IF(G13&gt;$F13,0,((G13-$F13)*'Rent Adjustment Worksheet'!$C$3)),0))</f>
        <v/>
      </c>
      <c r="J13" s="98"/>
      <c r="K13" s="11" t="str">
        <f>IF(J13="","",-IF(J13&gt;$F13,((J13-$F13)*'Rent Adjustment Worksheet'!$C$3),0))</f>
        <v/>
      </c>
      <c r="L13" s="11" t="str">
        <f>IF(J13="","",IFERROR(-IF(J13&gt;$F13,0,((J13-$F13)*'Rent Adjustment Worksheet'!$C$3)),0))</f>
        <v/>
      </c>
      <c r="M13" s="98"/>
      <c r="N13" s="11" t="str">
        <f>IF(M13="","",-IF(M13&gt;$F13,((M13-$F13)*'Rent Adjustment Worksheet'!$C$3),0))</f>
        <v/>
      </c>
      <c r="O13" s="104" t="str">
        <f>IF(M13="","",IFERROR(-IF(M13&gt;$F13,0,((M13-$F13)*'Rent Adjustment Worksheet'!$C$3)),0))</f>
        <v/>
      </c>
    </row>
    <row r="14" spans="2:15" x14ac:dyDescent="0.25">
      <c r="B14" s="136">
        <v>4</v>
      </c>
      <c r="C14" s="137"/>
      <c r="D14" s="138" t="s">
        <v>20</v>
      </c>
      <c r="E14" s="137"/>
      <c r="F14" s="99"/>
      <c r="G14" s="100"/>
      <c r="H14" s="64" t="str">
        <f>IF(G14="","",IFERROR(-IF($G$14&gt;$F$14,($G$14-$F$14)*VLOOKUP($D14,'Rent Adjustment Worksheet'!$A:$C,3,0)/10),0))</f>
        <v/>
      </c>
      <c r="I14" s="64" t="str">
        <f>IF(G14="","",IFERROR(-IF($G$14&gt;$F$14,0,($G$14-$F$14)*VLOOKUP($D14,'Rent Adjustment Worksheet'!$A:$C,3,0)/10),0))</f>
        <v/>
      </c>
      <c r="J14" s="100"/>
      <c r="K14" s="64" t="str">
        <f>IF(J14="","",IFERROR(-IF($J$14&gt;$F$14,($J$14-$F$14)*VLOOKUP($D14,'Rent Adjustment Worksheet'!$A:$C,3,0)/10),0))</f>
        <v/>
      </c>
      <c r="L14" s="64" t="str">
        <f>IF(J14="","",IFERROR(-IF($J$14&gt;$F$14,0,($J$14-$F$14)*VLOOKUP($D14,'Rent Adjustment Worksheet'!$A:$C,3,0)/10),0))</f>
        <v/>
      </c>
      <c r="M14" s="100"/>
      <c r="N14" s="64" t="str">
        <f>IF(M14="","",IFERROR(-IF($M$14&gt;$F$14,($M$14-$F$14)*VLOOKUP($D14,'Rent Adjustment Worksheet'!$A:$C,3,0)/10),0))</f>
        <v/>
      </c>
      <c r="O14" s="66" t="str">
        <f>IF(M14="","",IFERROR(-IF($M$14&gt;$F$14,0,($M$14-$F$14)*VLOOKUP($D14,'Rent Adjustment Worksheet'!$A:$C,3,0)/10),0))</f>
        <v/>
      </c>
    </row>
    <row r="15" spans="2:15" x14ac:dyDescent="0.25">
      <c r="B15" s="136">
        <v>5</v>
      </c>
      <c r="C15" s="137"/>
      <c r="D15" s="138" t="s">
        <v>21</v>
      </c>
      <c r="E15" s="137"/>
      <c r="F15" s="97">
        <v>0</v>
      </c>
      <c r="G15" s="98">
        <v>0</v>
      </c>
      <c r="H15" s="64">
        <f>-IF($G$15&gt;$F$15, VLOOKUP(($G$15-$F$15),'Rent Adjustment Worksheet'!$J:$K,2,FALSE), 0)</f>
        <v>0</v>
      </c>
      <c r="I15" s="64">
        <f>IF($G$15&lt;$F$15, VLOOKUP(($F$15-$G$15),'Rent Adjustment Worksheet'!$J:$K,2,FALSE), 0)</f>
        <v>0</v>
      </c>
      <c r="J15" s="98">
        <v>0</v>
      </c>
      <c r="K15" s="64">
        <f>-IF($J$15&gt;$F$15, VLOOKUP(($J$15-$F$15),'Rent Adjustment Worksheet'!$J:$K,2,FALSE), 0)</f>
        <v>0</v>
      </c>
      <c r="L15" s="64">
        <f>IF($J$15&lt;$F$15, VLOOKUP(($F$15-$J$15),'Rent Adjustment Worksheet'!$J:$K,2,FALSE), 0)</f>
        <v>0</v>
      </c>
      <c r="M15" s="98">
        <v>0</v>
      </c>
      <c r="N15" s="64">
        <f>-IF($M$15&gt;$F$15, VLOOKUP(($M$15-$F$15),'Rent Adjustment Worksheet'!$J:$K,2,FALSE), 0)</f>
        <v>0</v>
      </c>
      <c r="O15" s="66">
        <f>IF($M$15&lt;$F$15, VLOOKUP(($F$15-$M$15),'Rent Adjustment Worksheet'!$J:$K,2,FALSE), 0)</f>
        <v>0</v>
      </c>
    </row>
    <row r="16" spans="2:15" x14ac:dyDescent="0.25">
      <c r="B16" s="136">
        <v>6</v>
      </c>
      <c r="C16" s="137"/>
      <c r="D16" s="138" t="s">
        <v>12</v>
      </c>
      <c r="E16" s="137"/>
      <c r="F16" s="99" t="s">
        <v>30</v>
      </c>
      <c r="G16" s="100" t="s">
        <v>30</v>
      </c>
      <c r="H16" s="64">
        <f>IF(AND($F16="N",G16="Y"),-VLOOKUP($D16,'Rent Adjustment Worksheet'!$B:$C,2,FALSE),0)</f>
        <v>0</v>
      </c>
      <c r="I16" s="64">
        <f>IF(AND($F16="Y",G16="N"),VLOOKUP($D16,'Rent Adjustment Worksheet'!$B:$C,2,FALSE),0)</f>
        <v>0</v>
      </c>
      <c r="J16" s="100" t="s">
        <v>30</v>
      </c>
      <c r="K16" s="64">
        <f>IF(AND($F16="N",J16="Y"),-VLOOKUP($D16,'Rent Adjustment Worksheet'!$B:$C,2,FALSE),0)</f>
        <v>0</v>
      </c>
      <c r="L16" s="64">
        <f>IF(AND($F16="Y",J16="N"),VLOOKUP($D16,'Rent Adjustment Worksheet'!$B:$C,2,FALSE),0)</f>
        <v>0</v>
      </c>
      <c r="M16" s="100" t="s">
        <v>30</v>
      </c>
      <c r="N16" s="64">
        <f>IF(AND($F16="N",M16="Y"),-VLOOKUP($D16,'Rent Adjustment Worksheet'!$B:$C,2,FALSE),0)</f>
        <v>0</v>
      </c>
      <c r="O16" s="66">
        <f>IF(AND($F16="Y",M16="N"),VLOOKUP($D16,'Rent Adjustment Worksheet'!$B:$C,2,FALSE),0)</f>
        <v>0</v>
      </c>
    </row>
    <row r="17" spans="2:15" x14ac:dyDescent="0.25">
      <c r="B17" s="136">
        <v>7</v>
      </c>
      <c r="C17" s="137"/>
      <c r="D17" s="138" t="s">
        <v>8</v>
      </c>
      <c r="E17" s="137"/>
      <c r="F17" s="99" t="s">
        <v>30</v>
      </c>
      <c r="G17" s="100" t="s">
        <v>30</v>
      </c>
      <c r="H17" s="64">
        <f>IF(AND($F17="N",G17="Y"),-VLOOKUP($D17,'Rent Adjustment Worksheet'!$B:$C,2,FALSE),0)</f>
        <v>0</v>
      </c>
      <c r="I17" s="64">
        <f>IF(AND($F17="Y",G17="N"),VLOOKUP($D17,'Rent Adjustment Worksheet'!$B:$C,2,FALSE),0)</f>
        <v>0</v>
      </c>
      <c r="J17" s="100" t="s">
        <v>30</v>
      </c>
      <c r="K17" s="64">
        <f>IF(AND($F17="N",J17="Y"),-VLOOKUP($D17,'Rent Adjustment Worksheet'!$B:$C,2,FALSE),0)</f>
        <v>0</v>
      </c>
      <c r="L17" s="64">
        <f>IF(AND($F17="Y",J17="N"),VLOOKUP($D17,'Rent Adjustment Worksheet'!$B:$C,2,FALSE),0)</f>
        <v>0</v>
      </c>
      <c r="M17" s="100" t="s">
        <v>30</v>
      </c>
      <c r="N17" s="64">
        <f>IF(AND($F17="N",M17="Y"),-VLOOKUP($D17,'Rent Adjustment Worksheet'!$B:$C,2,FALSE),0)</f>
        <v>0</v>
      </c>
      <c r="O17" s="66">
        <f>IF(AND($F17="Y",M17="N"),VLOOKUP($D17,'Rent Adjustment Worksheet'!$B:$C,2,FALSE),0)</f>
        <v>0</v>
      </c>
    </row>
    <row r="18" spans="2:15" x14ac:dyDescent="0.25">
      <c r="B18" s="136">
        <v>8</v>
      </c>
      <c r="C18" s="137"/>
      <c r="D18" s="138" t="s">
        <v>11</v>
      </c>
      <c r="E18" s="137"/>
      <c r="F18" s="99" t="s">
        <v>30</v>
      </c>
      <c r="G18" s="100" t="s">
        <v>30</v>
      </c>
      <c r="H18" s="64">
        <f>IF(AND($F18="N",G18="Y"),-VLOOKUP($D18,'Rent Adjustment Worksheet'!$B:$C,2,FALSE),0)</f>
        <v>0</v>
      </c>
      <c r="I18" s="64">
        <f>IF(AND($F18="Y",G18="N"),VLOOKUP($D18,'Rent Adjustment Worksheet'!$B:$C,2,FALSE),0)</f>
        <v>0</v>
      </c>
      <c r="J18" s="100" t="s">
        <v>30</v>
      </c>
      <c r="K18" s="64">
        <f>IF(AND($F18="N",J18="Y"),-VLOOKUP($D18,'Rent Adjustment Worksheet'!$B:$C,2,FALSE),0)</f>
        <v>0</v>
      </c>
      <c r="L18" s="64">
        <f>IF(AND($F18="Y",J18="N"),VLOOKUP($D18,'Rent Adjustment Worksheet'!$B:$C,2,FALSE),0)</f>
        <v>0</v>
      </c>
      <c r="M18" s="100" t="s">
        <v>30</v>
      </c>
      <c r="N18" s="64">
        <f>IF(AND($F18="N",M18="Y"),-VLOOKUP($D18,'Rent Adjustment Worksheet'!$B:$C,2,FALSE),0)</f>
        <v>0</v>
      </c>
      <c r="O18" s="66">
        <f>IF(AND($F18="Y",M18="N"),VLOOKUP($D18,'Rent Adjustment Worksheet'!$B:$C,2,FALSE),0)</f>
        <v>0</v>
      </c>
    </row>
    <row r="19" spans="2:15" x14ac:dyDescent="0.25">
      <c r="B19" s="136">
        <v>9</v>
      </c>
      <c r="C19" s="137"/>
      <c r="D19" s="138" t="s">
        <v>14</v>
      </c>
      <c r="E19" s="137"/>
      <c r="F19" s="99" t="s">
        <v>30</v>
      </c>
      <c r="G19" s="100" t="s">
        <v>30</v>
      </c>
      <c r="H19" s="64">
        <f>IF(AND($F19="N",G19="Y"),-VLOOKUP($D19,'Rent Adjustment Worksheet'!$B:$C,2,FALSE),0)</f>
        <v>0</v>
      </c>
      <c r="I19" s="64">
        <f>IF(AND($F19="Y",G19="N"),VLOOKUP($D19,'Rent Adjustment Worksheet'!$B:$C,2,FALSE),0)</f>
        <v>0</v>
      </c>
      <c r="J19" s="100" t="s">
        <v>30</v>
      </c>
      <c r="K19" s="64">
        <f>IF(AND($F19="N",J19="Y"),-VLOOKUP($D19,'Rent Adjustment Worksheet'!$B:$C,2,FALSE),0)</f>
        <v>0</v>
      </c>
      <c r="L19" s="64">
        <f>IF(AND($F19="Y",J19="N"),VLOOKUP($D19,'Rent Adjustment Worksheet'!$B:$C,2,FALSE),0)</f>
        <v>0</v>
      </c>
      <c r="M19" s="100" t="s">
        <v>30</v>
      </c>
      <c r="N19" s="64">
        <f>IF(AND($F19="N",M19="Y"),-VLOOKUP($D19,'Rent Adjustment Worksheet'!$B:$C,2,FALSE),0)</f>
        <v>0</v>
      </c>
      <c r="O19" s="66">
        <f>IF(AND($F19="Y",M19="N"),VLOOKUP($D19,'Rent Adjustment Worksheet'!$B:$C,2,FALSE),0)</f>
        <v>0</v>
      </c>
    </row>
    <row r="20" spans="2:15" x14ac:dyDescent="0.25">
      <c r="B20" s="136">
        <v>10</v>
      </c>
      <c r="C20" s="137"/>
      <c r="D20" s="138" t="s">
        <v>38</v>
      </c>
      <c r="E20" s="137"/>
      <c r="F20" s="99" t="s">
        <v>31</v>
      </c>
      <c r="G20" s="100" t="s">
        <v>31</v>
      </c>
      <c r="H20" s="64">
        <f>AC!$E$10</f>
        <v>0</v>
      </c>
      <c r="I20" s="64">
        <f>AC!$F$10</f>
        <v>0</v>
      </c>
      <c r="J20" s="100" t="s">
        <v>31</v>
      </c>
      <c r="K20" s="64">
        <f>AC!$E$11</f>
        <v>0</v>
      </c>
      <c r="L20" s="64">
        <f>AC!$F$11</f>
        <v>0</v>
      </c>
      <c r="M20" s="100" t="s">
        <v>31</v>
      </c>
      <c r="N20" s="64">
        <f>AC!$E$12</f>
        <v>0</v>
      </c>
      <c r="O20" s="66">
        <f>AC!$F$12</f>
        <v>0</v>
      </c>
    </row>
    <row r="21" spans="2:15" x14ac:dyDescent="0.25">
      <c r="B21" s="136">
        <v>11</v>
      </c>
      <c r="C21" s="137"/>
      <c r="D21" s="138" t="s">
        <v>9</v>
      </c>
      <c r="E21" s="137"/>
      <c r="F21" s="99" t="s">
        <v>30</v>
      </c>
      <c r="G21" s="100" t="s">
        <v>30</v>
      </c>
      <c r="H21" s="64">
        <f>IF(AND($F21="N",G21="Y"),-VLOOKUP($D21,'Rent Adjustment Worksheet'!$B:$C,2,FALSE),0)</f>
        <v>0</v>
      </c>
      <c r="I21" s="64">
        <f>IF(AND($F21="Y",G21="N"),VLOOKUP($D21,'Rent Adjustment Worksheet'!$B:$C,2,FALSE),0)</f>
        <v>0</v>
      </c>
      <c r="J21" s="100" t="s">
        <v>30</v>
      </c>
      <c r="K21" s="64">
        <f>IF(AND($F21="N",J21="Y"),-VLOOKUP($D21,'Rent Adjustment Worksheet'!$B:$C,2,FALSE),0)</f>
        <v>0</v>
      </c>
      <c r="L21" s="64">
        <f>IF(AND($F21="Y",J21="N"),VLOOKUP($D21,'Rent Adjustment Worksheet'!$B:$C,2,FALSE),0)</f>
        <v>0</v>
      </c>
      <c r="M21" s="100" t="s">
        <v>30</v>
      </c>
      <c r="N21" s="64">
        <f>IF(AND($F21="N",M21="Y"),-VLOOKUP($D21,'Rent Adjustment Worksheet'!$B:$C,2,FALSE),0)</f>
        <v>0</v>
      </c>
      <c r="O21" s="66">
        <f>IF(AND($F21="Y",M21="N"),VLOOKUP($D21,'Rent Adjustment Worksheet'!$B:$C,2,FALSE),0)</f>
        <v>0</v>
      </c>
    </row>
    <row r="22" spans="2:15" x14ac:dyDescent="0.25">
      <c r="B22" s="136">
        <v>12</v>
      </c>
      <c r="C22" s="137"/>
      <c r="D22" s="138" t="s">
        <v>23</v>
      </c>
      <c r="E22" s="137"/>
      <c r="F22" s="99" t="s">
        <v>30</v>
      </c>
      <c r="G22" s="100" t="s">
        <v>30</v>
      </c>
      <c r="H22" s="64">
        <f>IF(AND($F22="N",G22="Y"),-VLOOKUP($D22,'Rent Adjustment Worksheet'!$B:$C,2,FALSE),0)</f>
        <v>0</v>
      </c>
      <c r="I22" s="64">
        <f>IF(AND($F22="Y",G22="N"),VLOOKUP($D22,'Rent Adjustment Worksheet'!$B:$C,2,FALSE),0)</f>
        <v>0</v>
      </c>
      <c r="J22" s="100" t="s">
        <v>30</v>
      </c>
      <c r="K22" s="64">
        <f>IF(AND($F22="N",J22="Y"),-VLOOKUP($D22,'Rent Adjustment Worksheet'!$B:$C,2,FALSE),0)</f>
        <v>0</v>
      </c>
      <c r="L22" s="64">
        <f>IF(AND($F22="Y",J22="N"),VLOOKUP($D22,'Rent Adjustment Worksheet'!$B:$C,2,FALSE),0)</f>
        <v>0</v>
      </c>
      <c r="M22" s="100" t="s">
        <v>30</v>
      </c>
      <c r="N22" s="64">
        <f>IF(AND($F22="N",M22="Y"),-VLOOKUP($D22,'Rent Adjustment Worksheet'!$B:$C,2,FALSE),0)</f>
        <v>0</v>
      </c>
      <c r="O22" s="66">
        <f>IF(AND($F22="Y",M22="N"),VLOOKUP($D22,'Rent Adjustment Worksheet'!$B:$C,2,FALSE),0)</f>
        <v>0</v>
      </c>
    </row>
    <row r="23" spans="2:15" x14ac:dyDescent="0.25">
      <c r="B23" s="136">
        <v>13</v>
      </c>
      <c r="C23" s="137"/>
      <c r="D23" s="138" t="s">
        <v>24</v>
      </c>
      <c r="E23" s="137"/>
      <c r="F23" s="99" t="s">
        <v>30</v>
      </c>
      <c r="G23" s="100" t="s">
        <v>30</v>
      </c>
      <c r="H23" s="64">
        <f>IF(AND($F23="N",G23="Y"),-VLOOKUP($D23,'Rent Adjustment Worksheet'!$B:$C,2,FALSE),0)</f>
        <v>0</v>
      </c>
      <c r="I23" s="64">
        <f>IF(AND($F23="Y",G23="N"),VLOOKUP($D23,'Rent Adjustment Worksheet'!$B:$C,2,FALSE),0)</f>
        <v>0</v>
      </c>
      <c r="J23" s="100" t="s">
        <v>30</v>
      </c>
      <c r="K23" s="64">
        <f>IF(AND($F23="N",J23="Y"),-VLOOKUP($D23,'Rent Adjustment Worksheet'!$B:$C,2,FALSE),0)</f>
        <v>0</v>
      </c>
      <c r="L23" s="64">
        <f>IF(AND($F23="Y",J23="N"),VLOOKUP($D23,'Rent Adjustment Worksheet'!$B:$C,2,FALSE),0)</f>
        <v>0</v>
      </c>
      <c r="M23" s="100" t="s">
        <v>30</v>
      </c>
      <c r="N23" s="64">
        <f>IF(AND($F23="N",M23="Y"),-VLOOKUP($D23,'Rent Adjustment Worksheet'!$B:$C,2,FALSE),0)</f>
        <v>0</v>
      </c>
      <c r="O23" s="66">
        <f>IF(AND($F23="Y",M23="N"),VLOOKUP($D23,'Rent Adjustment Worksheet'!$B:$C,2,FALSE),0)</f>
        <v>0</v>
      </c>
    </row>
    <row r="24" spans="2:15" x14ac:dyDescent="0.25">
      <c r="B24" s="136">
        <v>14</v>
      </c>
      <c r="C24" s="137"/>
      <c r="D24" s="138" t="s">
        <v>13</v>
      </c>
      <c r="E24" s="137"/>
      <c r="F24" s="99" t="s">
        <v>30</v>
      </c>
      <c r="G24" s="100" t="s">
        <v>30</v>
      </c>
      <c r="H24" s="64">
        <f>IF(AND($F24="N",G24="Y"),-VLOOKUP($D24,'Rent Adjustment Worksheet'!$B:$C,2,FALSE),0)</f>
        <v>0</v>
      </c>
      <c r="I24" s="64">
        <f>IF(AND($F24="Y",G24="N"),VLOOKUP($D24,'Rent Adjustment Worksheet'!$B:$C,2,FALSE),0)</f>
        <v>0</v>
      </c>
      <c r="J24" s="100" t="s">
        <v>30</v>
      </c>
      <c r="K24" s="64">
        <f>IF(AND($F24="N",J24="Y"),-VLOOKUP($D24,'Rent Adjustment Worksheet'!$B:$C,2,FALSE),0)</f>
        <v>0</v>
      </c>
      <c r="L24" s="64">
        <f>IF(AND($F24="Y",J24="N"),VLOOKUP($D24,'Rent Adjustment Worksheet'!$B:$C,2,FALSE),0)</f>
        <v>0</v>
      </c>
      <c r="M24" s="100" t="s">
        <v>30</v>
      </c>
      <c r="N24" s="64">
        <f>IF(AND($F24="N",M24="Y"),-VLOOKUP($D24,'Rent Adjustment Worksheet'!$B:$C,2,FALSE),0)</f>
        <v>0</v>
      </c>
      <c r="O24" s="66">
        <f>IF(AND($F24="Y",M24="N"),VLOOKUP($D24,'Rent Adjustment Worksheet'!$B:$C,2,FALSE),0)</f>
        <v>0</v>
      </c>
    </row>
    <row r="25" spans="2:15" x14ac:dyDescent="0.25">
      <c r="B25" s="136">
        <v>15</v>
      </c>
      <c r="C25" s="137"/>
      <c r="D25" s="138" t="s">
        <v>123</v>
      </c>
      <c r="E25" s="137"/>
      <c r="F25" s="99" t="s">
        <v>30</v>
      </c>
      <c r="G25" s="100" t="s">
        <v>30</v>
      </c>
      <c r="H25" s="64">
        <f>IF(AND($F25="N",G25="Y"),-VLOOKUP($D25,'Rent Adjustment Worksheet'!$B:$C,2,FALSE),0)</f>
        <v>0</v>
      </c>
      <c r="I25" s="64">
        <f>IF(AND($F25="Y",G25="N"),VLOOKUP($D25,'Rent Adjustment Worksheet'!$B:$C,2,FALSE),0)</f>
        <v>0</v>
      </c>
      <c r="J25" s="100" t="s">
        <v>30</v>
      </c>
      <c r="K25" s="64">
        <f>IF(AND($F25="N",J25="Y"),-VLOOKUP($D25,'Rent Adjustment Worksheet'!$B:$C,2,FALSE),0)</f>
        <v>0</v>
      </c>
      <c r="L25" s="64">
        <f>IF(AND($F25="Y",J25="N"),VLOOKUP($D25,'Rent Adjustment Worksheet'!$B:$C,2,FALSE),0)</f>
        <v>0</v>
      </c>
      <c r="M25" s="100" t="s">
        <v>30</v>
      </c>
      <c r="N25" s="64">
        <f>IF(AND($F25="N",M25="Y"),-VLOOKUP($D25,'Rent Adjustment Worksheet'!$B:$C,2,FALSE),0)</f>
        <v>0</v>
      </c>
      <c r="O25" s="66">
        <f>IF(AND($F25="Y",M25="N"),VLOOKUP($D25,'Rent Adjustment Worksheet'!$B:$C,2,FALSE),0)</f>
        <v>0</v>
      </c>
    </row>
    <row r="26" spans="2:15" x14ac:dyDescent="0.25">
      <c r="B26" s="136">
        <v>16</v>
      </c>
      <c r="C26" s="137"/>
      <c r="D26" s="138" t="s">
        <v>10</v>
      </c>
      <c r="E26" s="137"/>
      <c r="F26" s="99" t="s">
        <v>30</v>
      </c>
      <c r="G26" s="100" t="s">
        <v>30</v>
      </c>
      <c r="H26" s="64">
        <f>IF(AND($F26="N",G26="Y"),-VLOOKUP($D26,'Rent Adjustment Worksheet'!$B:$C,2,FALSE),0)</f>
        <v>0</v>
      </c>
      <c r="I26" s="64">
        <f>IF(AND($F26="Y",G26="N"),VLOOKUP($D26,'Rent Adjustment Worksheet'!$B:$C,2,FALSE),0)</f>
        <v>0</v>
      </c>
      <c r="J26" s="100" t="s">
        <v>30</v>
      </c>
      <c r="K26" s="64">
        <f>IF(AND($F26="N",J26="Y"),-VLOOKUP($D26,'Rent Adjustment Worksheet'!$B:$C,2,FALSE),0)</f>
        <v>0</v>
      </c>
      <c r="L26" s="64">
        <f>IF(AND($F26="Y",J26="N"),VLOOKUP($D26,'Rent Adjustment Worksheet'!$B:$C,2,FALSE),0)</f>
        <v>0</v>
      </c>
      <c r="M26" s="100" t="s">
        <v>30</v>
      </c>
      <c r="N26" s="64">
        <f>IF(AND($F26="N",M26="Y"),-VLOOKUP($D26,'Rent Adjustment Worksheet'!$B:$C,2,FALSE),0)</f>
        <v>0</v>
      </c>
      <c r="O26" s="66">
        <f>IF(AND($F26="Y",M26="N"),VLOOKUP($D26,'Rent Adjustment Worksheet'!$B:$C,2,FALSE),0)</f>
        <v>0</v>
      </c>
    </row>
    <row r="27" spans="2:15" x14ac:dyDescent="0.25">
      <c r="B27" s="136">
        <v>17</v>
      </c>
      <c r="C27" s="137"/>
      <c r="D27" s="138" t="s">
        <v>35</v>
      </c>
      <c r="E27" s="137"/>
      <c r="F27" s="99" t="s">
        <v>30</v>
      </c>
      <c r="G27" s="100" t="s">
        <v>30</v>
      </c>
      <c r="H27" s="64">
        <f>IF(AND($F27="N",G27="Y"),-VLOOKUP($D27,'Rent Adjustment Worksheet'!$B:$C,2,FALSE),0)</f>
        <v>0</v>
      </c>
      <c r="I27" s="64">
        <f>IF(AND($F27="Y",G27="N"),VLOOKUP($D27,'Rent Adjustment Worksheet'!$B:$C,2,FALSE),0)</f>
        <v>0</v>
      </c>
      <c r="J27" s="100" t="s">
        <v>30</v>
      </c>
      <c r="K27" s="64">
        <f>IF(AND($F27="N",J27="Y"),-VLOOKUP($D27,'Rent Adjustment Worksheet'!$B:$C,2,FALSE),0)</f>
        <v>0</v>
      </c>
      <c r="L27" s="64">
        <f>IF(AND($F27="Y",J27="N"),VLOOKUP($D27,'Rent Adjustment Worksheet'!$B:$C,2,FALSE),0)</f>
        <v>0</v>
      </c>
      <c r="M27" s="100" t="s">
        <v>30</v>
      </c>
      <c r="N27" s="64">
        <f>IF(AND($F27="N",M27="Y"),-VLOOKUP($D27,'Rent Adjustment Worksheet'!$B:$C,2,FALSE),0)</f>
        <v>0</v>
      </c>
      <c r="O27" s="66">
        <f>IF(AND($F27="Y",M27="N"),VLOOKUP($D27,'Rent Adjustment Worksheet'!$B:$C,2,FALSE),0)</f>
        <v>0</v>
      </c>
    </row>
    <row r="28" spans="2:15" x14ac:dyDescent="0.25">
      <c r="B28" s="136">
        <v>18</v>
      </c>
      <c r="C28" s="137"/>
      <c r="D28" s="138" t="s">
        <v>34</v>
      </c>
      <c r="E28" s="137"/>
      <c r="F28" s="99" t="s">
        <v>30</v>
      </c>
      <c r="G28" s="100" t="s">
        <v>30</v>
      </c>
      <c r="H28" s="64">
        <f>IF(AND($F28="N",G28="Y"),-VLOOKUP($D28,'Rent Adjustment Worksheet'!$B:$C,2,FALSE),0)</f>
        <v>0</v>
      </c>
      <c r="I28" s="64">
        <f>IF(AND($F28="Y",G28="N"),VLOOKUP($D28,'Rent Adjustment Worksheet'!$B:$C,2,FALSE),0)</f>
        <v>0</v>
      </c>
      <c r="J28" s="100" t="s">
        <v>30</v>
      </c>
      <c r="K28" s="64">
        <f>IF(AND($F28="N",J28="Y"),-VLOOKUP($D28,'Rent Adjustment Worksheet'!$B:$C,2,FALSE),0)</f>
        <v>0</v>
      </c>
      <c r="L28" s="64">
        <f>IF(AND($F28="Y",J28="N"),VLOOKUP($D28,'Rent Adjustment Worksheet'!$B:$C,2,FALSE),0)</f>
        <v>0</v>
      </c>
      <c r="M28" s="100" t="s">
        <v>30</v>
      </c>
      <c r="N28" s="64">
        <f>IF(AND($F28="N",M28="Y"),-VLOOKUP($D28,'Rent Adjustment Worksheet'!$B:$C,2,FALSE),0)</f>
        <v>0</v>
      </c>
      <c r="O28" s="66">
        <f>IF(AND($F28="Y",M28="N"),VLOOKUP($D28,'Rent Adjustment Worksheet'!$B:$C,2,FALSE),0)</f>
        <v>0</v>
      </c>
    </row>
    <row r="29" spans="2:15" x14ac:dyDescent="0.25">
      <c r="B29" s="136">
        <v>19</v>
      </c>
      <c r="C29" s="137"/>
      <c r="D29" s="138" t="s">
        <v>5</v>
      </c>
      <c r="E29" s="137"/>
      <c r="F29" s="99" t="s">
        <v>30</v>
      </c>
      <c r="G29" s="100" t="s">
        <v>30</v>
      </c>
      <c r="H29" s="64">
        <f>IF(AND($F29="N",G29="Y"),-VLOOKUP($D29,'Rent Adjustment Worksheet'!$B:$C,2,FALSE),0)</f>
        <v>0</v>
      </c>
      <c r="I29" s="64">
        <f>IF(AND($F29="Y",G29="N"),VLOOKUP($D29,'Rent Adjustment Worksheet'!$B:$C,2,FALSE),0)</f>
        <v>0</v>
      </c>
      <c r="J29" s="100" t="s">
        <v>30</v>
      </c>
      <c r="K29" s="64">
        <f>IF(AND($F29="N",J29="Y"),-VLOOKUP($D29,'Rent Adjustment Worksheet'!$B:$C,2,FALSE),0)</f>
        <v>0</v>
      </c>
      <c r="L29" s="64">
        <f>IF(AND($F29="Y",J29="N"),VLOOKUP($D29,'Rent Adjustment Worksheet'!$B:$C,2,FALSE),0)</f>
        <v>0</v>
      </c>
      <c r="M29" s="100" t="s">
        <v>30</v>
      </c>
      <c r="N29" s="64">
        <f>IF(AND($F29="N",M29="Y"),-VLOOKUP($D29,'Rent Adjustment Worksheet'!$B:$C,2,FALSE),0)</f>
        <v>0</v>
      </c>
      <c r="O29" s="66">
        <f>IF(AND($F29="Y",M29="N"),VLOOKUP($D29,'Rent Adjustment Worksheet'!$B:$C,2,FALSE),0)</f>
        <v>0</v>
      </c>
    </row>
    <row r="30" spans="2:15" x14ac:dyDescent="0.25">
      <c r="B30" s="141" t="s">
        <v>121</v>
      </c>
      <c r="C30" s="142"/>
      <c r="D30" s="142"/>
      <c r="E30" s="142"/>
      <c r="F30" s="142"/>
      <c r="G30" s="142"/>
      <c r="H30" s="142"/>
      <c r="I30" s="142"/>
      <c r="J30" s="142"/>
      <c r="K30" s="142"/>
      <c r="L30" s="142"/>
      <c r="M30" s="142"/>
      <c r="N30" s="142"/>
      <c r="O30" s="143"/>
    </row>
    <row r="31" spans="2:15" x14ac:dyDescent="0.25">
      <c r="B31" s="136">
        <f>B29+1</f>
        <v>20</v>
      </c>
      <c r="C31" s="137"/>
      <c r="D31" s="138" t="s">
        <v>36</v>
      </c>
      <c r="E31" s="137"/>
      <c r="F31" s="99" t="s">
        <v>30</v>
      </c>
      <c r="G31" s="100" t="s">
        <v>30</v>
      </c>
      <c r="H31" s="64">
        <f>IF(AND($F31="N",G31="Y"),-VLOOKUP($D31,'Rent Adjustment Worksheet'!$B:$C,2,FALSE),0)</f>
        <v>0</v>
      </c>
      <c r="I31" s="64">
        <f>IF(AND($F31="Y",G31="N"),VLOOKUP($D31,'Rent Adjustment Worksheet'!$B:$C,2,FALSE),0)</f>
        <v>0</v>
      </c>
      <c r="J31" s="100" t="s">
        <v>30</v>
      </c>
      <c r="K31" s="64">
        <f>IF(AND($F31="N",J31="Y"),-VLOOKUP($D31,'Rent Adjustment Worksheet'!$B:$C,2,FALSE),0)</f>
        <v>0</v>
      </c>
      <c r="L31" s="64">
        <f>IF(AND($F31="Y",J31="N"),VLOOKUP($D31,'Rent Adjustment Worksheet'!$B:$C,2,FALSE),0)</f>
        <v>0</v>
      </c>
      <c r="M31" s="100" t="s">
        <v>30</v>
      </c>
      <c r="N31" s="64">
        <f>IF(AND($F31="N",M31="Y"),-VLOOKUP($D31,'Rent Adjustment Worksheet'!$B:$C,2,FALSE),0)</f>
        <v>0</v>
      </c>
      <c r="O31" s="66">
        <f>IF(AND($F31="Y",M31="N"),VLOOKUP($D31,'Rent Adjustment Worksheet'!$B:$C,2,FALSE),0)</f>
        <v>0</v>
      </c>
    </row>
    <row r="32" spans="2:15" x14ac:dyDescent="0.25">
      <c r="B32" s="136">
        <f>B31+1</f>
        <v>21</v>
      </c>
      <c r="C32" s="137"/>
      <c r="D32" s="138" t="s">
        <v>37</v>
      </c>
      <c r="E32" s="137"/>
      <c r="F32" s="99" t="s">
        <v>30</v>
      </c>
      <c r="G32" s="100" t="s">
        <v>30</v>
      </c>
      <c r="H32" s="64">
        <f>IF(AND($F32="N",G32="Y"),-VLOOKUP($D32,'Rent Adjustment Worksheet'!$B:$C,2,FALSE),0)</f>
        <v>0</v>
      </c>
      <c r="I32" s="64">
        <f>IF(AND($F32="Y",G32="N"),VLOOKUP($D32,'Rent Adjustment Worksheet'!$B:$C,2,FALSE),0)</f>
        <v>0</v>
      </c>
      <c r="J32" s="100" t="s">
        <v>30</v>
      </c>
      <c r="K32" s="64">
        <f>IF(AND($F32="N",J32="Y"),-VLOOKUP($D32,'Rent Adjustment Worksheet'!$B:$C,2,FALSE),0)</f>
        <v>0</v>
      </c>
      <c r="L32" s="64">
        <f>IF(AND($F32="Y",J32="N"),VLOOKUP($D32,'Rent Adjustment Worksheet'!$B:$C,2,FALSE),0)</f>
        <v>0</v>
      </c>
      <c r="M32" s="100" t="s">
        <v>30</v>
      </c>
      <c r="N32" s="64">
        <f>IF(AND($F32="N",M32="Y"),-VLOOKUP($D32,'Rent Adjustment Worksheet'!$B:$C,2,FALSE),0)</f>
        <v>0</v>
      </c>
      <c r="O32" s="66">
        <f>IF(AND($F32="Y",M32="N"),VLOOKUP($D32,'Rent Adjustment Worksheet'!$B:$C,2,FALSE),0)</f>
        <v>0</v>
      </c>
    </row>
    <row r="33" spans="2:15" x14ac:dyDescent="0.25">
      <c r="B33" s="136">
        <f t="shared" ref="B33:B37" si="0">B32+1</f>
        <v>22</v>
      </c>
      <c r="C33" s="137"/>
      <c r="D33" s="138" t="s">
        <v>32</v>
      </c>
      <c r="E33" s="137"/>
      <c r="F33" s="99" t="s">
        <v>30</v>
      </c>
      <c r="G33" s="100" t="s">
        <v>30</v>
      </c>
      <c r="H33" s="64">
        <f>IF(AND($F33="N",G33="Y"),-VLOOKUP($D33,'Rent Adjustment Worksheet'!$B:$C,2,FALSE),0)</f>
        <v>0</v>
      </c>
      <c r="I33" s="64">
        <f>IF(AND($F33="Y",G33="N"),VLOOKUP($D33,'Rent Adjustment Worksheet'!$B:$C,2,FALSE),0)</f>
        <v>0</v>
      </c>
      <c r="J33" s="100" t="s">
        <v>30</v>
      </c>
      <c r="K33" s="64">
        <f>IF(AND($F33="N",J33="Y"),-VLOOKUP($D33,'Rent Adjustment Worksheet'!$B:$C,2,FALSE),0)</f>
        <v>0</v>
      </c>
      <c r="L33" s="64">
        <f>IF(AND($F33="Y",J33="N"),VLOOKUP($D33,'Rent Adjustment Worksheet'!$B:$C,2,FALSE),0)</f>
        <v>0</v>
      </c>
      <c r="M33" s="100" t="s">
        <v>30</v>
      </c>
      <c r="N33" s="64">
        <f>IF(AND($F33="N",M33="Y"),-VLOOKUP($D33,'Rent Adjustment Worksheet'!$B:$C,2,FALSE),0)</f>
        <v>0</v>
      </c>
      <c r="O33" s="66">
        <f>IF(AND($F33="Y",M33="N"),VLOOKUP($D33,'Rent Adjustment Worksheet'!$B:$C,2,FALSE),0)</f>
        <v>0</v>
      </c>
    </row>
    <row r="34" spans="2:15" x14ac:dyDescent="0.25">
      <c r="B34" s="136">
        <f t="shared" si="0"/>
        <v>23</v>
      </c>
      <c r="C34" s="137"/>
      <c r="D34" s="138" t="s">
        <v>33</v>
      </c>
      <c r="E34" s="137"/>
      <c r="F34" s="99" t="s">
        <v>30</v>
      </c>
      <c r="G34" s="100" t="s">
        <v>30</v>
      </c>
      <c r="H34" s="64">
        <f>IF(AND($F34="N",G34="Y"),-VLOOKUP($D34,'Rent Adjustment Worksheet'!$B:$C,2,FALSE),0)</f>
        <v>0</v>
      </c>
      <c r="I34" s="64">
        <f>IF(AND($F34="Y",G34="N"),VLOOKUP($D34,'Rent Adjustment Worksheet'!$B:$C,2,FALSE),0)</f>
        <v>0</v>
      </c>
      <c r="J34" s="100" t="s">
        <v>30</v>
      </c>
      <c r="K34" s="64">
        <f>IF(AND($F34="N",J34="Y"),-VLOOKUP($D34,'Rent Adjustment Worksheet'!$B:$C,2,FALSE),0)</f>
        <v>0</v>
      </c>
      <c r="L34" s="64">
        <f>IF(AND($F34="Y",J34="N"),VLOOKUP($D34,'Rent Adjustment Worksheet'!$B:$C,2,FALSE),0)</f>
        <v>0</v>
      </c>
      <c r="M34" s="100" t="s">
        <v>30</v>
      </c>
      <c r="N34" s="64">
        <f>IF(AND($F34="N",M34="Y"),-VLOOKUP($D34,'Rent Adjustment Worksheet'!$B:$C,2,FALSE),0)</f>
        <v>0</v>
      </c>
      <c r="O34" s="66">
        <f>IF(AND($F34="Y",M34="N"),VLOOKUP($D34,'Rent Adjustment Worksheet'!$B:$C,2,FALSE),0)</f>
        <v>0</v>
      </c>
    </row>
    <row r="35" spans="2:15" x14ac:dyDescent="0.25">
      <c r="B35" s="136">
        <f t="shared" si="0"/>
        <v>24</v>
      </c>
      <c r="C35" s="137"/>
      <c r="D35" s="138" t="s">
        <v>25</v>
      </c>
      <c r="E35" s="137"/>
      <c r="F35" s="99" t="s">
        <v>30</v>
      </c>
      <c r="G35" s="100" t="s">
        <v>30</v>
      </c>
      <c r="H35" s="64">
        <f>IF(AND($F35="N",G35="Y"),-VLOOKUP($D35,'Rent Adjustment Worksheet'!$B:$C,2,FALSE),0)</f>
        <v>0</v>
      </c>
      <c r="I35" s="64">
        <f>IF(AND($F35="Y",G35="N"),VLOOKUP($D35,'Rent Adjustment Worksheet'!$B:$C,2,FALSE),0)</f>
        <v>0</v>
      </c>
      <c r="J35" s="100" t="s">
        <v>30</v>
      </c>
      <c r="K35" s="64">
        <f>IF(AND($F35="N",J35="Y"),-VLOOKUP($D35,'Rent Adjustment Worksheet'!$B:$C,2,FALSE),0)</f>
        <v>0</v>
      </c>
      <c r="L35" s="64">
        <f>IF(AND($F35="Y",J35="N"),VLOOKUP($D35,'Rent Adjustment Worksheet'!$B:$C,2,FALSE),0)</f>
        <v>0</v>
      </c>
      <c r="M35" s="100" t="s">
        <v>30</v>
      </c>
      <c r="N35" s="64">
        <f>IF(AND($F35="N",M35="Y"),-VLOOKUP($D35,'Rent Adjustment Worksheet'!$B:$C,2,FALSE),0)</f>
        <v>0</v>
      </c>
      <c r="O35" s="66">
        <f>IF(AND($F35="Y",M35="N"),VLOOKUP($D35,'Rent Adjustment Worksheet'!$B:$C,2,FALSE),0)</f>
        <v>0</v>
      </c>
    </row>
    <row r="36" spans="2:15" x14ac:dyDescent="0.25">
      <c r="B36" s="136">
        <f t="shared" si="0"/>
        <v>25</v>
      </c>
      <c r="C36" s="137"/>
      <c r="D36" s="138" t="s">
        <v>26</v>
      </c>
      <c r="E36" s="137"/>
      <c r="F36" s="99" t="s">
        <v>30</v>
      </c>
      <c r="G36" s="100" t="s">
        <v>30</v>
      </c>
      <c r="H36" s="64">
        <f>IF(AND($F36="N",G36="Y"),-VLOOKUP($D36,'Rent Adjustment Worksheet'!$B:$C,2,FALSE),0)</f>
        <v>0</v>
      </c>
      <c r="I36" s="64">
        <f>IF(AND($F36="Y",G36="N"),VLOOKUP($D36,'Rent Adjustment Worksheet'!$B:$C,2,FALSE),0)</f>
        <v>0</v>
      </c>
      <c r="J36" s="100" t="s">
        <v>30</v>
      </c>
      <c r="K36" s="64">
        <f>IF(AND($F36="N",J36="Y"),-VLOOKUP($D36,'Rent Adjustment Worksheet'!$B:$C,2,FALSE),0)</f>
        <v>0</v>
      </c>
      <c r="L36" s="64">
        <f>IF(AND($F36="Y",J36="N"),VLOOKUP($D36,'Rent Adjustment Worksheet'!$B:$C,2,FALSE),0)</f>
        <v>0</v>
      </c>
      <c r="M36" s="100" t="s">
        <v>30</v>
      </c>
      <c r="N36" s="64">
        <f>IF(AND($F36="N",M36="Y"),-VLOOKUP($D36,'Rent Adjustment Worksheet'!$B:$C,2,FALSE),0)</f>
        <v>0</v>
      </c>
      <c r="O36" s="66">
        <f>IF(AND($F36="Y",M36="N"),VLOOKUP($D36,'Rent Adjustment Worksheet'!$B:$C,2,FALSE),0)</f>
        <v>0</v>
      </c>
    </row>
    <row r="37" spans="2:15" x14ac:dyDescent="0.25">
      <c r="B37" s="136">
        <f t="shared" si="0"/>
        <v>26</v>
      </c>
      <c r="C37" s="137"/>
      <c r="D37" s="138" t="s">
        <v>27</v>
      </c>
      <c r="E37" s="137"/>
      <c r="F37" s="99" t="s">
        <v>30</v>
      </c>
      <c r="G37" s="100" t="s">
        <v>30</v>
      </c>
      <c r="H37" s="64">
        <f>IF(AND($F37="N",G37="Y"),-VLOOKUP($D37,'Rent Adjustment Worksheet'!$B:$C,2,FALSE),0)</f>
        <v>0</v>
      </c>
      <c r="I37" s="64">
        <f>IF(AND($F37="Y",G37="N"),VLOOKUP($D37,'Rent Adjustment Worksheet'!$B:$C,2,FALSE),0)</f>
        <v>0</v>
      </c>
      <c r="J37" s="100" t="s">
        <v>30</v>
      </c>
      <c r="K37" s="64">
        <f>IF(AND($F37="N",J37="Y"),-VLOOKUP($D37,'Rent Adjustment Worksheet'!$B:$C,2,FALSE),0)</f>
        <v>0</v>
      </c>
      <c r="L37" s="64">
        <f>IF(AND($F37="Y",J37="N"),VLOOKUP($D37,'Rent Adjustment Worksheet'!$B:$C,2,FALSE),0)</f>
        <v>0</v>
      </c>
      <c r="M37" s="100" t="s">
        <v>30</v>
      </c>
      <c r="N37" s="64">
        <f>IF(AND($F37="N",M37="Y"),-VLOOKUP($D37,'Rent Adjustment Worksheet'!$B:$C,2,FALSE),0)</f>
        <v>0</v>
      </c>
      <c r="O37" s="66">
        <f>IF(AND($F37="Y",M37="N"),VLOOKUP($D37,'Rent Adjustment Worksheet'!$B:$C,2,FALSE),0)</f>
        <v>0</v>
      </c>
    </row>
    <row r="38" spans="2:15" x14ac:dyDescent="0.25">
      <c r="B38" s="141" t="s">
        <v>122</v>
      </c>
      <c r="C38" s="142"/>
      <c r="D38" s="142"/>
      <c r="E38" s="142"/>
      <c r="F38" s="142"/>
      <c r="G38" s="142"/>
      <c r="H38" s="142"/>
      <c r="I38" s="142"/>
      <c r="J38" s="142"/>
      <c r="K38" s="142"/>
      <c r="L38" s="142"/>
      <c r="M38" s="142"/>
      <c r="N38" s="142"/>
      <c r="O38" s="143"/>
    </row>
    <row r="39" spans="2:15" x14ac:dyDescent="0.25">
      <c r="B39" s="136">
        <v>27</v>
      </c>
      <c r="C39" s="137"/>
      <c r="D39" s="144" t="str">
        <f>IF(OR('Rent Adjustment Worksheet'!$B29="PHA write-in (if Applicable)",'Rent Adjustment Worksheet'!$B29=""),"",'Rent Adjustment Worksheet'!$B29)</f>
        <v>Service Coordinator</v>
      </c>
      <c r="E39" s="145"/>
      <c r="F39" s="99" t="s">
        <v>30</v>
      </c>
      <c r="G39" s="100" t="s">
        <v>30</v>
      </c>
      <c r="H39" s="64">
        <f>IF($D39="",0,IF(AND($F39="N",G39="Y"),-VLOOKUP($D39,'Rent Adjustment Worksheet'!$B:$C,2,FALSE),0))</f>
        <v>0</v>
      </c>
      <c r="I39" s="64">
        <f>IF($D39="",0,IF(AND($F39="Y",G39="N"),VLOOKUP($D39,'Rent Adjustment Worksheet'!$B:$C,2,FALSE),0))</f>
        <v>0</v>
      </c>
      <c r="J39" s="100" t="s">
        <v>30</v>
      </c>
      <c r="K39" s="64">
        <f>IF($D39="",0,IF(AND($F39="N",J39="Y"),-VLOOKUP($D39,'Rent Adjustment Worksheet'!$B:$C,2,FALSE),0))</f>
        <v>0</v>
      </c>
      <c r="L39" s="64">
        <f>IF($D39="",0,IF(AND($F39="Y",J39="N"),VLOOKUP($D39,'Rent Adjustment Worksheet'!$B:$C,2,FALSE),0))</f>
        <v>0</v>
      </c>
      <c r="M39" s="100" t="s">
        <v>30</v>
      </c>
      <c r="N39" s="64">
        <f>IF($D39="",0,IF(AND($F39="N",M39="Y"),-VLOOKUP($D39,'Rent Adjustment Worksheet'!$B:$C,2,FALSE),0))</f>
        <v>0</v>
      </c>
      <c r="O39" s="66">
        <f>IF($D39="",0,IF(AND($F39="Y",M39="N"),VLOOKUP($D39,'Rent Adjustment Worksheet'!$B:$C,2,FALSE),0))</f>
        <v>0</v>
      </c>
    </row>
    <row r="40" spans="2:15" x14ac:dyDescent="0.25">
      <c r="B40" s="136">
        <v>28</v>
      </c>
      <c r="C40" s="137"/>
      <c r="D40" s="144" t="str">
        <f>IF(OR('Rent Adjustment Worksheet'!$B30="PHA write-in (if Applicable)",'Rent Adjustment Worksheet'!$B30=""),"",'Rent Adjustment Worksheet'!$B30)</f>
        <v>One BR</v>
      </c>
      <c r="E40" s="145"/>
      <c r="F40" s="99" t="s">
        <v>30</v>
      </c>
      <c r="G40" s="100" t="s">
        <v>30</v>
      </c>
      <c r="H40" s="64">
        <f>IF($D40="",0,IF(AND($F40="N",G40="Y"),-VLOOKUP($D40,'Rent Adjustment Worksheet'!$B:$C,2,FALSE),0))</f>
        <v>0</v>
      </c>
      <c r="I40" s="64">
        <f>IF($D40="",0,IF(AND($F40="Y",G40="N"),VLOOKUP($D40,'Rent Adjustment Worksheet'!$B:$C,2,FALSE),0))</f>
        <v>0</v>
      </c>
      <c r="J40" s="100" t="s">
        <v>30</v>
      </c>
      <c r="K40" s="64">
        <f>IF($D40="",0,IF(AND($F40="N",J40="Y"),-VLOOKUP($D40,'Rent Adjustment Worksheet'!$B:$C,2,FALSE),0))</f>
        <v>0</v>
      </c>
      <c r="L40" s="64">
        <f>IF($D40="",0,IF(AND($F40="Y",J40="N"),VLOOKUP($D40,'Rent Adjustment Worksheet'!$B:$C,2,FALSE),0))</f>
        <v>0</v>
      </c>
      <c r="M40" s="100" t="s">
        <v>30</v>
      </c>
      <c r="N40" s="64">
        <f>IF($D40="",0,IF(AND($F40="N",M40="Y"),-VLOOKUP($D40,'Rent Adjustment Worksheet'!$B:$C,2,FALSE),0))</f>
        <v>0</v>
      </c>
      <c r="O40" s="66">
        <f>IF($D40="",0,IF(AND($F40="Y",M40="N"),VLOOKUP($D40,'Rent Adjustment Worksheet'!$B:$C,2,FALSE),0))</f>
        <v>0</v>
      </c>
    </row>
    <row r="41" spans="2:15" x14ac:dyDescent="0.25">
      <c r="B41" s="136">
        <v>29</v>
      </c>
      <c r="C41" s="137"/>
      <c r="D41" s="144" t="str">
        <f>IF(OR('Rent Adjustment Worksheet'!$B31="PHA write-in (if Applicable)",'Rent Adjustment Worksheet'!$B31=""),"",'Rent Adjustment Worksheet'!$B31)</f>
        <v/>
      </c>
      <c r="E41" s="145"/>
      <c r="F41" s="99" t="s">
        <v>30</v>
      </c>
      <c r="G41" s="100" t="s">
        <v>30</v>
      </c>
      <c r="H41" s="64">
        <f>IF($D41="",0,IF(AND($F41="N",G41="Y"),-VLOOKUP($D41,'Rent Adjustment Worksheet'!$B:$C,2,FALSE),0))</f>
        <v>0</v>
      </c>
      <c r="I41" s="64">
        <f>IF($D41="",0,IF(AND($F41="Y",G41="N"),VLOOKUP($D41,'Rent Adjustment Worksheet'!$B:$C,2,FALSE),0))</f>
        <v>0</v>
      </c>
      <c r="J41" s="100" t="s">
        <v>30</v>
      </c>
      <c r="K41" s="64">
        <f>IF($D41="",0,IF(AND($F41="N",J41="Y"),-VLOOKUP($D41,'Rent Adjustment Worksheet'!$B:$C,2,FALSE),0))</f>
        <v>0</v>
      </c>
      <c r="L41" s="64">
        <f>IF($D41="",0,IF(AND($F41="Y",J41="N"),VLOOKUP($D41,'Rent Adjustment Worksheet'!$B:$C,2,FALSE),0))</f>
        <v>0</v>
      </c>
      <c r="M41" s="100" t="s">
        <v>30</v>
      </c>
      <c r="N41" s="64">
        <f>IF($D41="",0,IF(AND($F41="N",M41="Y"),-VLOOKUP($D41,'Rent Adjustment Worksheet'!$B:$C,2,FALSE),0))</f>
        <v>0</v>
      </c>
      <c r="O41" s="66">
        <f>IF($D41="",0,IF(AND($F41="Y",M41="N"),VLOOKUP($D41,'Rent Adjustment Worksheet'!$B:$C,2,FALSE),0))</f>
        <v>0</v>
      </c>
    </row>
    <row r="42" spans="2:15" x14ac:dyDescent="0.25">
      <c r="B42" s="136">
        <v>30</v>
      </c>
      <c r="C42" s="137"/>
      <c r="D42" s="144" t="str">
        <f>IF(OR('Rent Adjustment Worksheet'!$B32="PHA write-in (if Applicable)",'Rent Adjustment Worksheet'!$B32=""),"",'Rent Adjustment Worksheet'!$B32)</f>
        <v/>
      </c>
      <c r="E42" s="145"/>
      <c r="F42" s="99" t="s">
        <v>30</v>
      </c>
      <c r="G42" s="100" t="s">
        <v>30</v>
      </c>
      <c r="H42" s="64">
        <f>IF($D42="",0,IF(AND($F42="N",G42="Y"),-VLOOKUP($D42,'Rent Adjustment Worksheet'!$B:$C,2,FALSE),0))</f>
        <v>0</v>
      </c>
      <c r="I42" s="64">
        <f>IF($D42="",0,IF(AND($F42="Y",G42="N"),VLOOKUP($D42,'Rent Adjustment Worksheet'!$B:$C,2,FALSE),0))</f>
        <v>0</v>
      </c>
      <c r="J42" s="100" t="s">
        <v>30</v>
      </c>
      <c r="K42" s="64">
        <f>IF($D42="",0,IF(AND($F42="N",J42="Y"),-VLOOKUP($D42,'Rent Adjustment Worksheet'!$B:$C,2,FALSE),0))</f>
        <v>0</v>
      </c>
      <c r="L42" s="64">
        <f>IF($D42="",0,IF(AND($F42="Y",J42="N"),VLOOKUP($D42,'Rent Adjustment Worksheet'!$B:$C,2,FALSE),0))</f>
        <v>0</v>
      </c>
      <c r="M42" s="100" t="s">
        <v>30</v>
      </c>
      <c r="N42" s="64">
        <f>IF($D42="",0,IF(AND($F42="N",M42="Y"),-VLOOKUP($D42,'Rent Adjustment Worksheet'!$B:$C,2,FALSE),0))</f>
        <v>0</v>
      </c>
      <c r="O42" s="66">
        <f>IF($D42="",0,IF(AND($F42="Y",M42="N"),VLOOKUP($D42,'Rent Adjustment Worksheet'!$B:$C,2,FALSE),0))</f>
        <v>0</v>
      </c>
    </row>
    <row r="43" spans="2:15" x14ac:dyDescent="0.25">
      <c r="B43" s="136">
        <v>31</v>
      </c>
      <c r="C43" s="137"/>
      <c r="D43" s="144" t="str">
        <f>IF(OR('Rent Adjustment Worksheet'!$B33="PHA write-in (if Applicable)",'Rent Adjustment Worksheet'!$B33=""),"",'Rent Adjustment Worksheet'!$B33)</f>
        <v/>
      </c>
      <c r="E43" s="145"/>
      <c r="F43" s="99" t="s">
        <v>30</v>
      </c>
      <c r="G43" s="100" t="s">
        <v>30</v>
      </c>
      <c r="H43" s="64">
        <f>IF($D43="",0,IF(AND($F43="N",G43="Y"),-VLOOKUP($D43,'Rent Adjustment Worksheet'!$B:$C,2,FALSE),0))</f>
        <v>0</v>
      </c>
      <c r="I43" s="64">
        <f>IF($D43="",0,IF(AND($F43="Y",G43="N"),VLOOKUP($D43,'Rent Adjustment Worksheet'!$B:$C,2,FALSE),0))</f>
        <v>0</v>
      </c>
      <c r="J43" s="100" t="s">
        <v>30</v>
      </c>
      <c r="K43" s="64">
        <f>IF($D43="",0,IF(AND($F43="N",J43="Y"),-VLOOKUP($D43,'Rent Adjustment Worksheet'!$B:$C,2,FALSE),0))</f>
        <v>0</v>
      </c>
      <c r="L43" s="64">
        <f>IF($D43="",0,IF(AND($F43="Y",J43="N"),VLOOKUP($D43,'Rent Adjustment Worksheet'!$B:$C,2,FALSE),0))</f>
        <v>0</v>
      </c>
      <c r="M43" s="100" t="s">
        <v>30</v>
      </c>
      <c r="N43" s="64">
        <f>IF($D43="",0,IF(AND($F43="N",M43="Y"),-VLOOKUP($D43,'Rent Adjustment Worksheet'!$B:$C,2,FALSE),0))</f>
        <v>0</v>
      </c>
      <c r="O43" s="66">
        <f>IF($D43="",0,IF(AND($F43="Y",M43="N"),VLOOKUP($D43,'Rent Adjustment Worksheet'!$B:$C,2,FALSE),0))</f>
        <v>0</v>
      </c>
    </row>
    <row r="44" spans="2:15" x14ac:dyDescent="0.25">
      <c r="B44" s="141" t="s">
        <v>191</v>
      </c>
      <c r="C44" s="142"/>
      <c r="D44" s="142"/>
      <c r="E44" s="142"/>
      <c r="F44" s="142"/>
      <c r="G44" s="142"/>
      <c r="H44" s="142"/>
      <c r="I44" s="142"/>
      <c r="J44" s="142"/>
      <c r="K44" s="142"/>
      <c r="L44" s="142"/>
      <c r="M44" s="142"/>
      <c r="N44" s="142"/>
      <c r="O44" s="143"/>
    </row>
    <row r="45" spans="2:15" x14ac:dyDescent="0.25">
      <c r="B45" s="136">
        <v>32</v>
      </c>
      <c r="C45" s="137"/>
      <c r="D45" s="138" t="s">
        <v>192</v>
      </c>
      <c r="E45" s="137"/>
      <c r="F45" s="62"/>
      <c r="G45" s="115" t="str">
        <f>IF(ISNUMBER(G9)=FALSE,"",G9)</f>
        <v/>
      </c>
      <c r="H45" s="64"/>
      <c r="I45" s="65"/>
      <c r="J45" s="115" t="str">
        <f>IF(ISNUMBER(J9)=FALSE,"",J9)</f>
        <v/>
      </c>
      <c r="K45" s="64"/>
      <c r="L45" s="65"/>
      <c r="M45" s="115" t="str">
        <f>IF(ISNUMBER(M9)=FALSE,"",M9)</f>
        <v/>
      </c>
      <c r="N45" s="64"/>
      <c r="O45" s="66"/>
    </row>
    <row r="46" spans="2:15" x14ac:dyDescent="0.25">
      <c r="B46" s="136">
        <v>33</v>
      </c>
      <c r="C46" s="137"/>
      <c r="D46" s="138" t="s">
        <v>193</v>
      </c>
      <c r="E46" s="137"/>
      <c r="F46" s="62"/>
      <c r="G46" s="67" t="str">
        <f>IF(G45="","",SUM(H46:I46))</f>
        <v/>
      </c>
      <c r="H46" s="68" t="str">
        <f>IF(G45="","",SUM(H13:H43))</f>
        <v/>
      </c>
      <c r="I46" s="69" t="str">
        <f>IF(G45="","",SUM(I13:I43))</f>
        <v/>
      </c>
      <c r="J46" s="67" t="str">
        <f>IF(J45="","",SUM(K46:L46))</f>
        <v/>
      </c>
      <c r="K46" s="68" t="str">
        <f>IF(J45="","",SUM(K13:K43))</f>
        <v/>
      </c>
      <c r="L46" s="69" t="str">
        <f>IF(J45="","",SUM(L13:L43))</f>
        <v/>
      </c>
      <c r="M46" s="67" t="str">
        <f>IF(M45="","",SUM(N46:O46))</f>
        <v/>
      </c>
      <c r="N46" s="68" t="str">
        <f>IF(M45="","",SUM(N13:N43))</f>
        <v/>
      </c>
      <c r="O46" s="69" t="str">
        <f>IF(M45="","",SUM(O13:O43))</f>
        <v/>
      </c>
    </row>
    <row r="47" spans="2:15" x14ac:dyDescent="0.25">
      <c r="B47" s="136">
        <v>34</v>
      </c>
      <c r="C47" s="137"/>
      <c r="D47" s="138" t="s">
        <v>194</v>
      </c>
      <c r="E47" s="137"/>
      <c r="F47" s="62"/>
      <c r="G47" s="67" t="str">
        <f>IF(G45="","",SUM(G45,G46))</f>
        <v/>
      </c>
      <c r="H47" s="71"/>
      <c r="I47" s="72"/>
      <c r="J47" s="67" t="str">
        <f>IF(J45="","",SUM(J45,J46))</f>
        <v/>
      </c>
      <c r="K47" s="71"/>
      <c r="L47" s="72"/>
      <c r="M47" s="67" t="str">
        <f>IF(M45="","",SUM(M45,M46))</f>
        <v/>
      </c>
      <c r="N47" s="71"/>
      <c r="O47" s="73"/>
    </row>
    <row r="48" spans="2:15" x14ac:dyDescent="0.25">
      <c r="B48" s="136">
        <v>35</v>
      </c>
      <c r="C48" s="137"/>
      <c r="D48" s="138" t="s">
        <v>190</v>
      </c>
      <c r="E48" s="137"/>
      <c r="F48" s="117" t="str">
        <f>IFERROR(AVERAGE(G47:M47),"")</f>
        <v/>
      </c>
      <c r="G48" s="116"/>
      <c r="H48" s="75"/>
      <c r="I48" s="76"/>
      <c r="J48" s="74"/>
      <c r="K48" s="75"/>
      <c r="L48" s="76"/>
      <c r="M48" s="74"/>
      <c r="N48" s="75"/>
      <c r="O48" s="77"/>
    </row>
    <row r="49" spans="2:15" x14ac:dyDescent="0.25">
      <c r="B49" s="136">
        <v>36</v>
      </c>
      <c r="C49" s="137"/>
      <c r="D49" s="138" t="s">
        <v>207</v>
      </c>
      <c r="E49" s="137"/>
      <c r="F49" s="124"/>
      <c r="G49" s="106"/>
      <c r="H49" s="107"/>
      <c r="I49" s="107"/>
      <c r="J49" s="74"/>
      <c r="K49" s="75"/>
      <c r="L49" s="76"/>
      <c r="M49" s="74"/>
      <c r="N49" s="75"/>
      <c r="O49" s="77"/>
    </row>
    <row r="50" spans="2:15" ht="15.75" thickBot="1" x14ac:dyDescent="0.3">
      <c r="B50" s="136">
        <v>37</v>
      </c>
      <c r="C50" s="137"/>
      <c r="D50" s="202" t="s">
        <v>209</v>
      </c>
      <c r="E50" s="203"/>
      <c r="F50" s="125"/>
      <c r="G50" s="106"/>
      <c r="H50" s="107"/>
      <c r="I50" s="74"/>
      <c r="J50" s="74"/>
      <c r="K50" s="75"/>
      <c r="L50" s="76"/>
      <c r="M50" s="74"/>
      <c r="N50" s="75"/>
      <c r="O50" s="77"/>
    </row>
    <row r="51" spans="2:15" s="21" customFormat="1" ht="42" customHeight="1" x14ac:dyDescent="0.25">
      <c r="B51" s="133" t="s">
        <v>175</v>
      </c>
      <c r="C51" s="134"/>
      <c r="D51" s="134"/>
      <c r="E51" s="134"/>
      <c r="F51" s="134"/>
      <c r="G51" s="134"/>
      <c r="H51" s="134"/>
      <c r="I51" s="134"/>
      <c r="J51" s="134"/>
      <c r="K51" s="134"/>
      <c r="L51" s="134"/>
      <c r="M51" s="134"/>
      <c r="N51" s="134"/>
      <c r="O51" s="135"/>
    </row>
    <row r="52" spans="2:15" x14ac:dyDescent="0.25">
      <c r="O52" t="s">
        <v>219</v>
      </c>
    </row>
  </sheetData>
  <sheetProtection sheet="1" selectLockedCells="1"/>
  <protectedRanges>
    <protectedRange sqref="E6" name="Section 1"/>
    <protectedRange sqref="D8:O9" name="Section 2"/>
    <protectedRange sqref="F13:F14 F32:F38 F40:F44 F16:F30" name="PHA Property"/>
    <protectedRange sqref="G13:G14 G32:G38 G40:G44 G46 G16:G30" name="Comparable 1"/>
    <protectedRange sqref="F15" name="PHA Property_1"/>
    <protectedRange sqref="G15" name="Comparable 1_1"/>
  </protectedRanges>
  <customSheetViews>
    <customSheetView guid="{A4B793CE-738E-4476-8B1F-D42BECFCF658}" topLeftCell="A5">
      <selection activeCell="J15" sqref="J15"/>
      <pageMargins left="0.7" right="0.7" top="0.75" bottom="0.75" header="0.3" footer="0.3"/>
      <pageSetup orientation="portrait" r:id="rId1"/>
    </customSheetView>
  </customSheetViews>
  <mergeCells count="108">
    <mergeCell ref="B45:C45"/>
    <mergeCell ref="D45:E45"/>
    <mergeCell ref="B36:C36"/>
    <mergeCell ref="B35:C35"/>
    <mergeCell ref="B34:C34"/>
    <mergeCell ref="B32:C32"/>
    <mergeCell ref="B33:C33"/>
    <mergeCell ref="D36:E36"/>
    <mergeCell ref="D35:E35"/>
    <mergeCell ref="D32:E32"/>
    <mergeCell ref="D34:E34"/>
    <mergeCell ref="B37:C37"/>
    <mergeCell ref="D37:E37"/>
    <mergeCell ref="B38:O38"/>
    <mergeCell ref="B49:C49"/>
    <mergeCell ref="D49:E49"/>
    <mergeCell ref="B43:C43"/>
    <mergeCell ref="D43:E43"/>
    <mergeCell ref="B44:O44"/>
    <mergeCell ref="B50:C50"/>
    <mergeCell ref="D50:E50"/>
    <mergeCell ref="B1:L1"/>
    <mergeCell ref="M1:O1"/>
    <mergeCell ref="B3:O3"/>
    <mergeCell ref="B5:C5"/>
    <mergeCell ref="E5:F5"/>
    <mergeCell ref="G5:O5"/>
    <mergeCell ref="D6:F6"/>
    <mergeCell ref="G6:I6"/>
    <mergeCell ref="J6:L6"/>
    <mergeCell ref="M6:O6"/>
    <mergeCell ref="E7:F7"/>
    <mergeCell ref="M7:O7"/>
    <mergeCell ref="G8:I8"/>
    <mergeCell ref="G7:I7"/>
    <mergeCell ref="J7:L7"/>
    <mergeCell ref="B31:C31"/>
    <mergeCell ref="D31:E31"/>
    <mergeCell ref="B29:C29"/>
    <mergeCell ref="D29:E29"/>
    <mergeCell ref="B30:O30"/>
    <mergeCell ref="B40:C40"/>
    <mergeCell ref="D40:E40"/>
    <mergeCell ref="B41:C41"/>
    <mergeCell ref="D41:E41"/>
    <mergeCell ref="B42:C42"/>
    <mergeCell ref="D42:E42"/>
    <mergeCell ref="B39:C39"/>
    <mergeCell ref="D39:E39"/>
    <mergeCell ref="B23:C23"/>
    <mergeCell ref="B24:C24"/>
    <mergeCell ref="B25:C25"/>
    <mergeCell ref="D28:E28"/>
    <mergeCell ref="B27:C27"/>
    <mergeCell ref="D27:E27"/>
    <mergeCell ref="B28:C28"/>
    <mergeCell ref="D22:E22"/>
    <mergeCell ref="B26:C26"/>
    <mergeCell ref="D26:E26"/>
    <mergeCell ref="D23:E23"/>
    <mergeCell ref="D24:E24"/>
    <mergeCell ref="D25:E25"/>
    <mergeCell ref="J10:J11"/>
    <mergeCell ref="K10:L10"/>
    <mergeCell ref="M10:M11"/>
    <mergeCell ref="N10:O10"/>
    <mergeCell ref="B12:O12"/>
    <mergeCell ref="D18:E18"/>
    <mergeCell ref="D19:E19"/>
    <mergeCell ref="B21:C21"/>
    <mergeCell ref="B22:C22"/>
    <mergeCell ref="D21:E21"/>
    <mergeCell ref="B17:C17"/>
    <mergeCell ref="B13:C13"/>
    <mergeCell ref="B14:C14"/>
    <mergeCell ref="B15:C15"/>
    <mergeCell ref="B18:C18"/>
    <mergeCell ref="B19:C19"/>
    <mergeCell ref="B20:C20"/>
    <mergeCell ref="D16:E16"/>
    <mergeCell ref="D20:E20"/>
    <mergeCell ref="D15:E15"/>
    <mergeCell ref="D17:E17"/>
    <mergeCell ref="D14:E14"/>
    <mergeCell ref="B51:O51"/>
    <mergeCell ref="B4:O4"/>
    <mergeCell ref="M2:O2"/>
    <mergeCell ref="B2:L2"/>
    <mergeCell ref="M8:O8"/>
    <mergeCell ref="J8:L8"/>
    <mergeCell ref="D13:E13"/>
    <mergeCell ref="D33:E33"/>
    <mergeCell ref="B48:C48"/>
    <mergeCell ref="D48:E48"/>
    <mergeCell ref="B46:C46"/>
    <mergeCell ref="D46:E46"/>
    <mergeCell ref="B47:C47"/>
    <mergeCell ref="D47:E47"/>
    <mergeCell ref="B6:C11"/>
    <mergeCell ref="D9:F9"/>
    <mergeCell ref="G9:I9"/>
    <mergeCell ref="J9:L9"/>
    <mergeCell ref="M9:O9"/>
    <mergeCell ref="D10:E11"/>
    <mergeCell ref="F10:F11"/>
    <mergeCell ref="G10:G11"/>
    <mergeCell ref="H10:I10"/>
    <mergeCell ref="B16:C16"/>
  </mergeCells>
  <dataValidations count="2">
    <dataValidation allowBlank="1" showErrorMessage="1" promptTitle="Select PHA Write-In" sqref="D39:E43" xr:uid="{45A83269-E39F-4C7D-B171-A5839EE0DC87}"/>
    <dataValidation errorStyle="information" allowBlank="1" showInputMessage="1" showErrorMessage="1" errorTitle="Non Valid Adjustment" error="Please Select a Valid PHA Write-in adjustment." sqref="K39:L43 H39:I43 N39:O43" xr:uid="{D1406831-4523-4A5C-BBF2-F5B34B323852}"/>
  </dataValidations>
  <pageMargins left="0.7" right="0.7" top="0.75" bottom="0.75" header="0.3" footer="0.3"/>
  <pageSetup scale="65"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E59CCD12-B9CF-40CA-AD64-03ABF98183C9}">
          <x14:formula1>
            <xm:f>DropDown!$B$2:$B$3</xm:f>
          </x14:formula1>
          <xm:sqref>F31:G37 F39:G43 J16:J19 F16:G19 M16:M19 J31:J37 M31:M37 J39:J43 M39:M43 M21:M29 J21:J29 F21:G29</xm:sqref>
        </x14:dataValidation>
        <x14:dataValidation type="list" allowBlank="1" showInputMessage="1" showErrorMessage="1" xr:uid="{0EC34497-E612-4566-88EB-971267F01A2F}">
          <x14:formula1>
            <xm:f>DropDown!$A$2:$A$10</xm:f>
          </x14:formula1>
          <xm:sqref>F15:G15 J15 M15</xm:sqref>
        </x14:dataValidation>
        <x14:dataValidation type="list" allowBlank="1" showInputMessage="1" showErrorMessage="1" xr:uid="{D3E194D3-2688-4085-BDD2-8F43A9360051}">
          <x14:formula1>
            <xm:f>DropDown!$E$1:$E$3</xm:f>
          </x14:formula1>
          <xm:sqref>D50:E50</xm:sqref>
        </x14:dataValidation>
        <x14:dataValidation type="list" allowBlank="1" showInputMessage="1" showErrorMessage="1" xr:uid="{5E7CFEED-AC20-4E01-AE7F-44458A800789}">
          <x14:formula1>
            <xm:f>DropDown!$C$2:$C$4</xm:f>
          </x14:formula1>
          <xm:sqref>F20:G20 J20 M20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52"/>
  <sheetViews>
    <sheetView showGridLines="0" showRowColHeaders="0" zoomScale="80" zoomScaleNormal="80" workbookViewId="0">
      <selection activeCell="F49" sqref="F49"/>
    </sheetView>
  </sheetViews>
  <sheetFormatPr defaultRowHeight="15" x14ac:dyDescent="0.25"/>
  <cols>
    <col min="1" max="1" width="5.7109375" customWidth="1"/>
    <col min="2" max="3" width="1.7109375" customWidth="1"/>
    <col min="4" max="4" width="16.140625" style="18" customWidth="1"/>
    <col min="5" max="5" width="20.140625" style="18" customWidth="1"/>
    <col min="6" max="6" width="14.140625" style="1" customWidth="1"/>
    <col min="7" max="7" width="9.28515625" style="1" customWidth="1"/>
    <col min="8" max="9" width="9.28515625" customWidth="1"/>
    <col min="10" max="10" width="10.140625" style="1" customWidth="1"/>
    <col min="11" max="12" width="10.140625" customWidth="1"/>
    <col min="13" max="13" width="10.140625" style="1" customWidth="1"/>
    <col min="14" max="15" width="10.140625" customWidth="1"/>
  </cols>
  <sheetData>
    <row r="1" spans="2:15" x14ac:dyDescent="0.25">
      <c r="B1" s="181" t="s">
        <v>40</v>
      </c>
      <c r="C1" s="181"/>
      <c r="D1" s="181"/>
      <c r="E1" s="181"/>
      <c r="F1" s="181"/>
      <c r="G1" s="181"/>
      <c r="H1" s="181"/>
      <c r="I1" s="181"/>
      <c r="J1" s="181"/>
      <c r="K1" s="181"/>
      <c r="L1" s="181"/>
      <c r="M1" s="182"/>
      <c r="N1" s="182"/>
      <c r="O1" s="182"/>
    </row>
    <row r="2" spans="2:15" x14ac:dyDescent="0.25">
      <c r="B2" s="183" t="s">
        <v>42</v>
      </c>
      <c r="C2" s="183"/>
      <c r="D2" s="183"/>
      <c r="E2" s="183"/>
      <c r="F2" s="183"/>
      <c r="G2" s="183"/>
      <c r="H2" s="183"/>
      <c r="I2" s="183"/>
      <c r="J2" s="183"/>
      <c r="K2" s="183"/>
      <c r="L2" s="183"/>
      <c r="M2" s="182"/>
      <c r="N2" s="182"/>
      <c r="O2" s="182"/>
    </row>
    <row r="3" spans="2:15" x14ac:dyDescent="0.25">
      <c r="B3" s="183" t="s">
        <v>41</v>
      </c>
      <c r="C3" s="183"/>
      <c r="D3" s="183"/>
      <c r="E3" s="183"/>
      <c r="F3" s="183"/>
      <c r="G3" s="183"/>
      <c r="H3" s="183"/>
      <c r="I3" s="183"/>
      <c r="J3" s="183"/>
      <c r="K3" s="183"/>
      <c r="L3" s="183"/>
      <c r="M3" s="183"/>
      <c r="N3" s="183"/>
      <c r="O3" s="183"/>
    </row>
    <row r="4" spans="2:15" x14ac:dyDescent="0.25">
      <c r="B4" s="184"/>
      <c r="C4" s="184"/>
      <c r="D4" s="184"/>
      <c r="E4" s="184"/>
      <c r="F4" s="184"/>
      <c r="G4" s="184"/>
      <c r="H4" s="184"/>
      <c r="I4" s="184"/>
      <c r="J4" s="184"/>
      <c r="K4" s="184"/>
      <c r="L4" s="184"/>
      <c r="M4" s="184"/>
      <c r="N4" s="184"/>
      <c r="O4" s="184"/>
    </row>
    <row r="5" spans="2:15" ht="16.5" thickBot="1" x14ac:dyDescent="0.3">
      <c r="B5" s="185">
        <v>1</v>
      </c>
      <c r="C5" s="185"/>
      <c r="D5" s="59" t="s">
        <v>55</v>
      </c>
      <c r="E5" s="186" t="s">
        <v>54</v>
      </c>
      <c r="F5" s="187"/>
      <c r="G5" s="188" t="s">
        <v>168</v>
      </c>
      <c r="H5" s="189"/>
      <c r="I5" s="189"/>
      <c r="J5" s="189"/>
      <c r="K5" s="189"/>
      <c r="L5" s="189"/>
      <c r="M5" s="189"/>
      <c r="N5" s="189"/>
      <c r="O5" s="189"/>
    </row>
    <row r="6" spans="2:15" x14ac:dyDescent="0.25">
      <c r="B6" s="157">
        <v>2</v>
      </c>
      <c r="C6" s="158"/>
      <c r="D6" s="163" t="s">
        <v>45</v>
      </c>
      <c r="E6" s="164"/>
      <c r="F6" s="165"/>
      <c r="G6" s="166" t="s">
        <v>61</v>
      </c>
      <c r="H6" s="167"/>
      <c r="I6" s="168"/>
      <c r="J6" s="166" t="s">
        <v>62</v>
      </c>
      <c r="K6" s="167"/>
      <c r="L6" s="168"/>
      <c r="M6" s="166" t="s">
        <v>63</v>
      </c>
      <c r="N6" s="167"/>
      <c r="O6" s="169"/>
    </row>
    <row r="7" spans="2:15" x14ac:dyDescent="0.25">
      <c r="B7" s="159"/>
      <c r="C7" s="160"/>
      <c r="D7" s="95" t="s">
        <v>198</v>
      </c>
      <c r="E7" s="170" t="s">
        <v>125</v>
      </c>
      <c r="F7" s="171"/>
      <c r="G7" s="172" t="s">
        <v>186</v>
      </c>
      <c r="H7" s="173"/>
      <c r="I7" s="174"/>
      <c r="J7" s="172" t="s">
        <v>186</v>
      </c>
      <c r="K7" s="173"/>
      <c r="L7" s="174"/>
      <c r="M7" s="172" t="s">
        <v>186</v>
      </c>
      <c r="N7" s="173"/>
      <c r="O7" s="174"/>
    </row>
    <row r="8" spans="2:15" x14ac:dyDescent="0.25">
      <c r="B8" s="159"/>
      <c r="C8" s="160"/>
      <c r="D8" s="95" t="s">
        <v>57</v>
      </c>
      <c r="E8" s="95" t="s">
        <v>59</v>
      </c>
      <c r="F8" s="96" t="s">
        <v>58</v>
      </c>
      <c r="G8" s="172" t="s">
        <v>187</v>
      </c>
      <c r="H8" s="173"/>
      <c r="I8" s="174"/>
      <c r="J8" s="172" t="s">
        <v>187</v>
      </c>
      <c r="K8" s="173"/>
      <c r="L8" s="174"/>
      <c r="M8" s="172" t="s">
        <v>187</v>
      </c>
      <c r="N8" s="173"/>
      <c r="O8" s="174"/>
    </row>
    <row r="9" spans="2:15" x14ac:dyDescent="0.25">
      <c r="B9" s="159"/>
      <c r="C9" s="160"/>
      <c r="D9" s="199" t="s">
        <v>211</v>
      </c>
      <c r="E9" s="200"/>
      <c r="F9" s="201"/>
      <c r="G9" s="178" t="s">
        <v>210</v>
      </c>
      <c r="H9" s="179"/>
      <c r="I9" s="180"/>
      <c r="J9" s="178" t="s">
        <v>210</v>
      </c>
      <c r="K9" s="179"/>
      <c r="L9" s="180"/>
      <c r="M9" s="178" t="s">
        <v>210</v>
      </c>
      <c r="N9" s="179"/>
      <c r="O9" s="180"/>
    </row>
    <row r="10" spans="2:15" x14ac:dyDescent="0.25">
      <c r="B10" s="159"/>
      <c r="C10" s="160"/>
      <c r="D10" s="150" t="s">
        <v>0</v>
      </c>
      <c r="E10" s="151"/>
      <c r="F10" s="154" t="s">
        <v>16</v>
      </c>
      <c r="G10" s="146" t="s">
        <v>16</v>
      </c>
      <c r="H10" s="148" t="s">
        <v>19</v>
      </c>
      <c r="I10" s="156"/>
      <c r="J10" s="146" t="s">
        <v>16</v>
      </c>
      <c r="K10" s="148" t="s">
        <v>19</v>
      </c>
      <c r="L10" s="156"/>
      <c r="M10" s="146" t="s">
        <v>16</v>
      </c>
      <c r="N10" s="148" t="s">
        <v>19</v>
      </c>
      <c r="O10" s="149"/>
    </row>
    <row r="11" spans="2:15" x14ac:dyDescent="0.25">
      <c r="B11" s="161"/>
      <c r="C11" s="162"/>
      <c r="D11" s="152"/>
      <c r="E11" s="153"/>
      <c r="F11" s="155"/>
      <c r="G11" s="147"/>
      <c r="H11" s="16" t="s">
        <v>17</v>
      </c>
      <c r="I11" s="17" t="s">
        <v>18</v>
      </c>
      <c r="J11" s="147"/>
      <c r="K11" s="16" t="s">
        <v>17</v>
      </c>
      <c r="L11" s="17" t="s">
        <v>18</v>
      </c>
      <c r="M11" s="147"/>
      <c r="N11" s="16" t="s">
        <v>17</v>
      </c>
      <c r="O11" s="60" t="s">
        <v>18</v>
      </c>
    </row>
    <row r="12" spans="2:15" x14ac:dyDescent="0.25">
      <c r="B12" s="141" t="s">
        <v>120</v>
      </c>
      <c r="C12" s="142"/>
      <c r="D12" s="142"/>
      <c r="E12" s="142"/>
      <c r="F12" s="142"/>
      <c r="G12" s="142"/>
      <c r="H12" s="142"/>
      <c r="I12" s="142"/>
      <c r="J12" s="142"/>
      <c r="K12" s="142"/>
      <c r="L12" s="142"/>
      <c r="M12" s="142"/>
      <c r="N12" s="142"/>
      <c r="O12" s="143"/>
    </row>
    <row r="13" spans="2:15" x14ac:dyDescent="0.25">
      <c r="B13" s="136">
        <v>3</v>
      </c>
      <c r="C13" s="137"/>
      <c r="D13" s="138" t="s">
        <v>203</v>
      </c>
      <c r="E13" s="137"/>
      <c r="F13" s="97"/>
      <c r="G13" s="98"/>
      <c r="H13" s="11" t="str">
        <f>IF(G13="","",-IF(G13&gt;$F13,((G13-$F13)*'Rent Adjustment Worksheet'!$C$3),0))</f>
        <v/>
      </c>
      <c r="I13" s="11" t="str">
        <f>IF(G13="","",IFERROR(-IF(G13&gt;$F13,0,((G13-$F13)*'Rent Adjustment Worksheet'!$C$3)),0))</f>
        <v/>
      </c>
      <c r="J13" s="98"/>
      <c r="K13" s="11" t="str">
        <f>IF(J13="","",-IF(J13&gt;$F13,((J13-$F13)*'Rent Adjustment Worksheet'!$C$3),0))</f>
        <v/>
      </c>
      <c r="L13" s="11" t="str">
        <f>IF(J13="","",IFERROR(-IF(J13&gt;$F13,0,((J13-$F13)*'Rent Adjustment Worksheet'!$C$3)),0))</f>
        <v/>
      </c>
      <c r="M13" s="98"/>
      <c r="N13" s="11" t="str">
        <f>IF(M13="","",-IF(M13&gt;$F13,((M13-$F13)*'Rent Adjustment Worksheet'!$C$3),0))</f>
        <v/>
      </c>
      <c r="O13" s="104" t="str">
        <f>IF(M13="","",IFERROR(-IF(M13&gt;$F13,0,((M13-$F13)*'Rent Adjustment Worksheet'!$C$3)),0))</f>
        <v/>
      </c>
    </row>
    <row r="14" spans="2:15" x14ac:dyDescent="0.25">
      <c r="B14" s="136">
        <v>4</v>
      </c>
      <c r="C14" s="137"/>
      <c r="D14" s="138" t="s">
        <v>20</v>
      </c>
      <c r="E14" s="137"/>
      <c r="F14" s="99"/>
      <c r="G14" s="100"/>
      <c r="H14" s="64" t="str">
        <f>IF(G14="","",IFERROR(-IF($G$14&gt;$F$14,($G$14-$F$14)*VLOOKUP($D14,'Rent Adjustment Worksheet'!$A:$C,3,0)/10),0))</f>
        <v/>
      </c>
      <c r="I14" s="64" t="str">
        <f>IF(G14="","",IFERROR(-IF($G$14&gt;$F$14,0,($G$14-$F$14)*VLOOKUP($D14,'Rent Adjustment Worksheet'!$A:$C,3,0)/10),0))</f>
        <v/>
      </c>
      <c r="J14" s="100"/>
      <c r="K14" s="64" t="str">
        <f>IF(J14="","",IFERROR(-IF($J$14&gt;$F$14,($J$14-$F$14)*VLOOKUP($D14,'Rent Adjustment Worksheet'!$A:$C,3,0)/10),0))</f>
        <v/>
      </c>
      <c r="L14" s="64" t="str">
        <f>IF(J14="","",IFERROR(-IF($J$14&gt;$F$14,0,($J$14-$F$14)*VLOOKUP($D14,'Rent Adjustment Worksheet'!$A:$C,3,0)/10),0))</f>
        <v/>
      </c>
      <c r="M14" s="100"/>
      <c r="N14" s="64" t="str">
        <f>IF(M14="","",IFERROR(-IF($M$14&gt;$F$14,($M$14-$F$14)*VLOOKUP($D14,'Rent Adjustment Worksheet'!$A:$C,3,0)/10),0))</f>
        <v/>
      </c>
      <c r="O14" s="66" t="str">
        <f>IF(M14="","",IFERROR(-IF($M$14&gt;$F$14,0,($M$14-$F$14)*VLOOKUP($D14,'Rent Adjustment Worksheet'!$A:$C,3,0)/10),0))</f>
        <v/>
      </c>
    </row>
    <row r="15" spans="2:15" x14ac:dyDescent="0.25">
      <c r="B15" s="136">
        <v>5</v>
      </c>
      <c r="C15" s="137"/>
      <c r="D15" s="138" t="s">
        <v>21</v>
      </c>
      <c r="E15" s="137"/>
      <c r="F15" s="97">
        <v>0</v>
      </c>
      <c r="G15" s="98">
        <v>0</v>
      </c>
      <c r="H15" s="64">
        <f>-IF($G$15&gt;$F$15, VLOOKUP(($G$15-$F$15),'Rent Adjustment Worksheet'!$J:$K,2,FALSE), 0)</f>
        <v>0</v>
      </c>
      <c r="I15" s="64">
        <f>IF($G$15&lt;$F$15, VLOOKUP(($F$15-$G$15),'Rent Adjustment Worksheet'!$J:$K,2,FALSE), 0)</f>
        <v>0</v>
      </c>
      <c r="J15" s="98">
        <v>0</v>
      </c>
      <c r="K15" s="64">
        <f>-IF($J$15&gt;$F$15, VLOOKUP(($J$15-$F$15),'Rent Adjustment Worksheet'!$J:$K,2,FALSE), 0)</f>
        <v>0</v>
      </c>
      <c r="L15" s="64">
        <f>IF($J$15&lt;$F$15, VLOOKUP(($F$15-$J$15),'Rent Adjustment Worksheet'!$J:$K,2,FALSE), 0)</f>
        <v>0</v>
      </c>
      <c r="M15" s="98">
        <v>0</v>
      </c>
      <c r="N15" s="64">
        <f>-IF($M$15&gt;$F$15, VLOOKUP(($M$15-$F$15),'Rent Adjustment Worksheet'!$J:$K,2,FALSE), 0)</f>
        <v>0</v>
      </c>
      <c r="O15" s="66">
        <f>IF($M$15&lt;$F$15, VLOOKUP(($F$15-$M$15),'Rent Adjustment Worksheet'!$J:$K,2,FALSE), 0)</f>
        <v>0</v>
      </c>
    </row>
    <row r="16" spans="2:15" x14ac:dyDescent="0.25">
      <c r="B16" s="136">
        <v>6</v>
      </c>
      <c r="C16" s="137"/>
      <c r="D16" s="138" t="s">
        <v>12</v>
      </c>
      <c r="E16" s="137"/>
      <c r="F16" s="99" t="s">
        <v>30</v>
      </c>
      <c r="G16" s="100" t="s">
        <v>30</v>
      </c>
      <c r="H16" s="64">
        <f>IF(AND($F16="N",G16="Y"),-VLOOKUP($D16,'Rent Adjustment Worksheet'!$B:$C,2,FALSE),0)</f>
        <v>0</v>
      </c>
      <c r="I16" s="64">
        <f>IF(AND($F16="Y",G16="N"),VLOOKUP($D16,'Rent Adjustment Worksheet'!$B:$C,2,FALSE),0)</f>
        <v>0</v>
      </c>
      <c r="J16" s="100" t="s">
        <v>30</v>
      </c>
      <c r="K16" s="64">
        <f>IF(AND($F16="N",J16="Y"),-VLOOKUP($D16,'Rent Adjustment Worksheet'!$B:$C,2,FALSE),0)</f>
        <v>0</v>
      </c>
      <c r="L16" s="64">
        <f>IF(AND($F16="Y",J16="N"),VLOOKUP($D16,'Rent Adjustment Worksheet'!$B:$C,2,FALSE),0)</f>
        <v>0</v>
      </c>
      <c r="M16" s="100" t="s">
        <v>30</v>
      </c>
      <c r="N16" s="64">
        <f>IF(AND($F16="N",M16="Y"),-VLOOKUP($D16,'Rent Adjustment Worksheet'!$B:$C,2,FALSE),0)</f>
        <v>0</v>
      </c>
      <c r="O16" s="66">
        <f>IF(AND($F16="Y",M16="N"),VLOOKUP($D16,'Rent Adjustment Worksheet'!$B:$C,2,FALSE),0)</f>
        <v>0</v>
      </c>
    </row>
    <row r="17" spans="2:15" x14ac:dyDescent="0.25">
      <c r="B17" s="136">
        <v>7</v>
      </c>
      <c r="C17" s="137"/>
      <c r="D17" s="138" t="s">
        <v>8</v>
      </c>
      <c r="E17" s="137"/>
      <c r="F17" s="99" t="s">
        <v>30</v>
      </c>
      <c r="G17" s="100" t="s">
        <v>30</v>
      </c>
      <c r="H17" s="64">
        <f>IF(AND($F17="N",G17="Y"),-VLOOKUP($D17,'Rent Adjustment Worksheet'!$B:$C,2,FALSE),0)</f>
        <v>0</v>
      </c>
      <c r="I17" s="64">
        <f>IF(AND($F17="Y",G17="N"),VLOOKUP($D17,'Rent Adjustment Worksheet'!$B:$C,2,FALSE),0)</f>
        <v>0</v>
      </c>
      <c r="J17" s="100" t="s">
        <v>30</v>
      </c>
      <c r="K17" s="64">
        <f>IF(AND($F17="N",J17="Y"),-VLOOKUP($D17,'Rent Adjustment Worksheet'!$B:$C,2,FALSE),0)</f>
        <v>0</v>
      </c>
      <c r="L17" s="64">
        <f>IF(AND($F17="Y",J17="N"),VLOOKUP($D17,'Rent Adjustment Worksheet'!$B:$C,2,FALSE),0)</f>
        <v>0</v>
      </c>
      <c r="M17" s="100" t="s">
        <v>30</v>
      </c>
      <c r="N17" s="64">
        <f>IF(AND($F17="N",M17="Y"),-VLOOKUP($D17,'Rent Adjustment Worksheet'!$B:$C,2,FALSE),0)</f>
        <v>0</v>
      </c>
      <c r="O17" s="66">
        <f>IF(AND($F17="Y",M17="N"),VLOOKUP($D17,'Rent Adjustment Worksheet'!$B:$C,2,FALSE),0)</f>
        <v>0</v>
      </c>
    </row>
    <row r="18" spans="2:15" x14ac:dyDescent="0.25">
      <c r="B18" s="136">
        <v>8</v>
      </c>
      <c r="C18" s="137"/>
      <c r="D18" s="138" t="s">
        <v>11</v>
      </c>
      <c r="E18" s="137"/>
      <c r="F18" s="99" t="s">
        <v>30</v>
      </c>
      <c r="G18" s="100" t="s">
        <v>30</v>
      </c>
      <c r="H18" s="64">
        <f>IF(AND($F18="N",G18="Y"),-VLOOKUP($D18,'Rent Adjustment Worksheet'!$B:$C,2,FALSE),0)</f>
        <v>0</v>
      </c>
      <c r="I18" s="64">
        <f>IF(AND($F18="Y",G18="N"),VLOOKUP($D18,'Rent Adjustment Worksheet'!$B:$C,2,FALSE),0)</f>
        <v>0</v>
      </c>
      <c r="J18" s="100" t="s">
        <v>30</v>
      </c>
      <c r="K18" s="64">
        <f>IF(AND($F18="N",J18="Y"),-VLOOKUP($D18,'Rent Adjustment Worksheet'!$B:$C,2,FALSE),0)</f>
        <v>0</v>
      </c>
      <c r="L18" s="64">
        <f>IF(AND($F18="Y",J18="N"),VLOOKUP($D18,'Rent Adjustment Worksheet'!$B:$C,2,FALSE),0)</f>
        <v>0</v>
      </c>
      <c r="M18" s="100" t="s">
        <v>30</v>
      </c>
      <c r="N18" s="64">
        <f>IF(AND($F18="N",M18="Y"),-VLOOKUP($D18,'Rent Adjustment Worksheet'!$B:$C,2,FALSE),0)</f>
        <v>0</v>
      </c>
      <c r="O18" s="66">
        <f>IF(AND($F18="Y",M18="N"),VLOOKUP($D18,'Rent Adjustment Worksheet'!$B:$C,2,FALSE),0)</f>
        <v>0</v>
      </c>
    </row>
    <row r="19" spans="2:15" x14ac:dyDescent="0.25">
      <c r="B19" s="136">
        <v>9</v>
      </c>
      <c r="C19" s="137"/>
      <c r="D19" s="138" t="s">
        <v>14</v>
      </c>
      <c r="E19" s="137"/>
      <c r="F19" s="99" t="s">
        <v>30</v>
      </c>
      <c r="G19" s="100" t="s">
        <v>30</v>
      </c>
      <c r="H19" s="64">
        <f>IF(AND($F19="N",G19="Y"),-VLOOKUP($D19,'Rent Adjustment Worksheet'!$B:$C,2,FALSE),0)</f>
        <v>0</v>
      </c>
      <c r="I19" s="64">
        <f>IF(AND($F19="Y",G19="N"),VLOOKUP($D19,'Rent Adjustment Worksheet'!$B:$C,2,FALSE),0)</f>
        <v>0</v>
      </c>
      <c r="J19" s="100" t="s">
        <v>30</v>
      </c>
      <c r="K19" s="64">
        <f>IF(AND($F19="N",J19="Y"),-VLOOKUP($D19,'Rent Adjustment Worksheet'!$B:$C,2,FALSE),0)</f>
        <v>0</v>
      </c>
      <c r="L19" s="64">
        <f>IF(AND($F19="Y",J19="N"),VLOOKUP($D19,'Rent Adjustment Worksheet'!$B:$C,2,FALSE),0)</f>
        <v>0</v>
      </c>
      <c r="M19" s="100" t="s">
        <v>30</v>
      </c>
      <c r="N19" s="64">
        <f>IF(AND($F19="N",M19="Y"),-VLOOKUP($D19,'Rent Adjustment Worksheet'!$B:$C,2,FALSE),0)</f>
        <v>0</v>
      </c>
      <c r="O19" s="66">
        <f>IF(AND($F19="Y",M19="N"),VLOOKUP($D19,'Rent Adjustment Worksheet'!$B:$C,2,FALSE),0)</f>
        <v>0</v>
      </c>
    </row>
    <row r="20" spans="2:15" x14ac:dyDescent="0.25">
      <c r="B20" s="136">
        <v>10</v>
      </c>
      <c r="C20" s="137"/>
      <c r="D20" s="138" t="s">
        <v>38</v>
      </c>
      <c r="E20" s="137"/>
      <c r="F20" s="99" t="s">
        <v>31</v>
      </c>
      <c r="G20" s="100" t="s">
        <v>31</v>
      </c>
      <c r="H20" s="64">
        <f>AC!$E$16</f>
        <v>0</v>
      </c>
      <c r="I20" s="64">
        <f>AC!$F$16</f>
        <v>0</v>
      </c>
      <c r="J20" s="100" t="s">
        <v>31</v>
      </c>
      <c r="K20" s="64">
        <f>AC!$E$17</f>
        <v>0</v>
      </c>
      <c r="L20" s="64">
        <f>AC!$F$17</f>
        <v>0</v>
      </c>
      <c r="M20" s="100" t="s">
        <v>31</v>
      </c>
      <c r="N20" s="64">
        <f>AC!$E$18</f>
        <v>0</v>
      </c>
      <c r="O20" s="66">
        <f>AC!$F$18</f>
        <v>0</v>
      </c>
    </row>
    <row r="21" spans="2:15" x14ac:dyDescent="0.25">
      <c r="B21" s="136">
        <v>11</v>
      </c>
      <c r="C21" s="137"/>
      <c r="D21" s="138" t="s">
        <v>9</v>
      </c>
      <c r="E21" s="137"/>
      <c r="F21" s="99" t="s">
        <v>30</v>
      </c>
      <c r="G21" s="100" t="s">
        <v>30</v>
      </c>
      <c r="H21" s="64">
        <f>IF(AND($F21="N",G21="Y"),-VLOOKUP($D21,'Rent Adjustment Worksheet'!$B:$C,2,FALSE),0)</f>
        <v>0</v>
      </c>
      <c r="I21" s="64">
        <f>IF(AND($F21="Y",G21="N"),VLOOKUP($D21,'Rent Adjustment Worksheet'!$B:$C,2,FALSE),0)</f>
        <v>0</v>
      </c>
      <c r="J21" s="100" t="s">
        <v>30</v>
      </c>
      <c r="K21" s="64">
        <f>IF(AND($F21="N",J21="Y"),-VLOOKUP($D21,'Rent Adjustment Worksheet'!$B:$C,2,FALSE),0)</f>
        <v>0</v>
      </c>
      <c r="L21" s="64">
        <f>IF(AND($F21="Y",J21="N"),VLOOKUP($D21,'Rent Adjustment Worksheet'!$B:$C,2,FALSE),0)</f>
        <v>0</v>
      </c>
      <c r="M21" s="100" t="s">
        <v>30</v>
      </c>
      <c r="N21" s="64">
        <f>IF(AND($F21="N",M21="Y"),-VLOOKUP($D21,'Rent Adjustment Worksheet'!$B:$C,2,FALSE),0)</f>
        <v>0</v>
      </c>
      <c r="O21" s="66">
        <f>IF(AND($F21="Y",M21="N"),VLOOKUP($D21,'Rent Adjustment Worksheet'!$B:$C,2,FALSE),0)</f>
        <v>0</v>
      </c>
    </row>
    <row r="22" spans="2:15" x14ac:dyDescent="0.25">
      <c r="B22" s="136">
        <v>12</v>
      </c>
      <c r="C22" s="137"/>
      <c r="D22" s="138" t="s">
        <v>23</v>
      </c>
      <c r="E22" s="137"/>
      <c r="F22" s="99" t="s">
        <v>30</v>
      </c>
      <c r="G22" s="100" t="s">
        <v>30</v>
      </c>
      <c r="H22" s="64">
        <f>IF(AND($F22="N",G22="Y"),-VLOOKUP($D22,'Rent Adjustment Worksheet'!$B:$C,2,FALSE),0)</f>
        <v>0</v>
      </c>
      <c r="I22" s="64">
        <f>IF(AND($F22="Y",G22="N"),VLOOKUP($D22,'Rent Adjustment Worksheet'!$B:$C,2,FALSE),0)</f>
        <v>0</v>
      </c>
      <c r="J22" s="100" t="s">
        <v>30</v>
      </c>
      <c r="K22" s="64">
        <f>IF(AND($F22="N",J22="Y"),-VLOOKUP($D22,'Rent Adjustment Worksheet'!$B:$C,2,FALSE),0)</f>
        <v>0</v>
      </c>
      <c r="L22" s="64">
        <f>IF(AND($F22="Y",J22="N"),VLOOKUP($D22,'Rent Adjustment Worksheet'!$B:$C,2,FALSE),0)</f>
        <v>0</v>
      </c>
      <c r="M22" s="100" t="s">
        <v>30</v>
      </c>
      <c r="N22" s="64">
        <f>IF(AND($F22="N",M22="Y"),-VLOOKUP($D22,'Rent Adjustment Worksheet'!$B:$C,2,FALSE),0)</f>
        <v>0</v>
      </c>
      <c r="O22" s="66">
        <f>IF(AND($F22="Y",M22="N"),VLOOKUP($D22,'Rent Adjustment Worksheet'!$B:$C,2,FALSE),0)</f>
        <v>0</v>
      </c>
    </row>
    <row r="23" spans="2:15" x14ac:dyDescent="0.25">
      <c r="B23" s="136">
        <v>13</v>
      </c>
      <c r="C23" s="137"/>
      <c r="D23" s="138" t="s">
        <v>24</v>
      </c>
      <c r="E23" s="137"/>
      <c r="F23" s="99" t="s">
        <v>30</v>
      </c>
      <c r="G23" s="100" t="s">
        <v>30</v>
      </c>
      <c r="H23" s="64">
        <f>IF(AND($F23="N",G23="Y"),-VLOOKUP($D23,'Rent Adjustment Worksheet'!$B:$C,2,FALSE),0)</f>
        <v>0</v>
      </c>
      <c r="I23" s="64">
        <f>IF(AND($F23="Y",G23="N"),VLOOKUP($D23,'Rent Adjustment Worksheet'!$B:$C,2,FALSE),0)</f>
        <v>0</v>
      </c>
      <c r="J23" s="100" t="s">
        <v>30</v>
      </c>
      <c r="K23" s="64">
        <f>IF(AND($F23="N",J23="Y"),-VLOOKUP($D23,'Rent Adjustment Worksheet'!$B:$C,2,FALSE),0)</f>
        <v>0</v>
      </c>
      <c r="L23" s="64">
        <f>IF(AND($F23="Y",J23="N"),VLOOKUP($D23,'Rent Adjustment Worksheet'!$B:$C,2,FALSE),0)</f>
        <v>0</v>
      </c>
      <c r="M23" s="100" t="s">
        <v>30</v>
      </c>
      <c r="N23" s="64">
        <f>IF(AND($F23="N",M23="Y"),-VLOOKUP($D23,'Rent Adjustment Worksheet'!$B:$C,2,FALSE),0)</f>
        <v>0</v>
      </c>
      <c r="O23" s="66">
        <f>IF(AND($F23="Y",M23="N"),VLOOKUP($D23,'Rent Adjustment Worksheet'!$B:$C,2,FALSE),0)</f>
        <v>0</v>
      </c>
    </row>
    <row r="24" spans="2:15" x14ac:dyDescent="0.25">
      <c r="B24" s="136">
        <v>14</v>
      </c>
      <c r="C24" s="137"/>
      <c r="D24" s="138" t="s">
        <v>13</v>
      </c>
      <c r="E24" s="137"/>
      <c r="F24" s="99" t="s">
        <v>30</v>
      </c>
      <c r="G24" s="100" t="s">
        <v>30</v>
      </c>
      <c r="H24" s="64">
        <f>IF(AND($F24="N",G24="Y"),-VLOOKUP($D24,'Rent Adjustment Worksheet'!$B:$C,2,FALSE),0)</f>
        <v>0</v>
      </c>
      <c r="I24" s="64">
        <f>IF(AND($F24="Y",G24="N"),VLOOKUP($D24,'Rent Adjustment Worksheet'!$B:$C,2,FALSE),0)</f>
        <v>0</v>
      </c>
      <c r="J24" s="100" t="s">
        <v>30</v>
      </c>
      <c r="K24" s="64">
        <f>IF(AND($F24="N",J24="Y"),-VLOOKUP($D24,'Rent Adjustment Worksheet'!$B:$C,2,FALSE),0)</f>
        <v>0</v>
      </c>
      <c r="L24" s="64">
        <f>IF(AND($F24="Y",J24="N"),VLOOKUP($D24,'Rent Adjustment Worksheet'!$B:$C,2,FALSE),0)</f>
        <v>0</v>
      </c>
      <c r="M24" s="100" t="s">
        <v>30</v>
      </c>
      <c r="N24" s="64">
        <f>IF(AND($F24="N",M24="Y"),-VLOOKUP($D24,'Rent Adjustment Worksheet'!$B:$C,2,FALSE),0)</f>
        <v>0</v>
      </c>
      <c r="O24" s="66">
        <f>IF(AND($F24="Y",M24="N"),VLOOKUP($D24,'Rent Adjustment Worksheet'!$B:$C,2,FALSE),0)</f>
        <v>0</v>
      </c>
    </row>
    <row r="25" spans="2:15" x14ac:dyDescent="0.25">
      <c r="B25" s="136">
        <v>15</v>
      </c>
      <c r="C25" s="137"/>
      <c r="D25" s="138" t="s">
        <v>123</v>
      </c>
      <c r="E25" s="137"/>
      <c r="F25" s="99" t="s">
        <v>30</v>
      </c>
      <c r="G25" s="100" t="s">
        <v>30</v>
      </c>
      <c r="H25" s="64">
        <f>IF(AND($F25="N",G25="Y"),-VLOOKUP($D25,'Rent Adjustment Worksheet'!$B:$C,2,FALSE),0)</f>
        <v>0</v>
      </c>
      <c r="I25" s="64">
        <f>IF(AND($F25="Y",G25="N"),VLOOKUP($D25,'Rent Adjustment Worksheet'!$B:$C,2,FALSE),0)</f>
        <v>0</v>
      </c>
      <c r="J25" s="100" t="s">
        <v>30</v>
      </c>
      <c r="K25" s="64">
        <f>IF(AND($F25="N",J25="Y"),-VLOOKUP($D25,'Rent Adjustment Worksheet'!$B:$C,2,FALSE),0)</f>
        <v>0</v>
      </c>
      <c r="L25" s="64">
        <f>IF(AND($F25="Y",J25="N"),VLOOKUP($D25,'Rent Adjustment Worksheet'!$B:$C,2,FALSE),0)</f>
        <v>0</v>
      </c>
      <c r="M25" s="100" t="s">
        <v>30</v>
      </c>
      <c r="N25" s="64">
        <f>IF(AND($F25="N",M25="Y"),-VLOOKUP($D25,'Rent Adjustment Worksheet'!$B:$C,2,FALSE),0)</f>
        <v>0</v>
      </c>
      <c r="O25" s="66">
        <f>IF(AND($F25="Y",M25="N"),VLOOKUP($D25,'Rent Adjustment Worksheet'!$B:$C,2,FALSE),0)</f>
        <v>0</v>
      </c>
    </row>
    <row r="26" spans="2:15" x14ac:dyDescent="0.25">
      <c r="B26" s="136">
        <v>16</v>
      </c>
      <c r="C26" s="137"/>
      <c r="D26" s="138" t="s">
        <v>10</v>
      </c>
      <c r="E26" s="137"/>
      <c r="F26" s="99" t="s">
        <v>30</v>
      </c>
      <c r="G26" s="100" t="s">
        <v>30</v>
      </c>
      <c r="H26" s="64">
        <f>IF(AND($F26="N",G26="Y"),-VLOOKUP($D26,'Rent Adjustment Worksheet'!$B:$C,2,FALSE),0)</f>
        <v>0</v>
      </c>
      <c r="I26" s="64">
        <f>IF(AND($F26="Y",G26="N"),VLOOKUP($D26,'Rent Adjustment Worksheet'!$B:$C,2,FALSE),0)</f>
        <v>0</v>
      </c>
      <c r="J26" s="100" t="s">
        <v>30</v>
      </c>
      <c r="K26" s="64">
        <f>IF(AND($F26="N",J26="Y"),-VLOOKUP($D26,'Rent Adjustment Worksheet'!$B:$C,2,FALSE),0)</f>
        <v>0</v>
      </c>
      <c r="L26" s="64">
        <f>IF(AND($F26="Y",J26="N"),VLOOKUP($D26,'Rent Adjustment Worksheet'!$B:$C,2,FALSE),0)</f>
        <v>0</v>
      </c>
      <c r="M26" s="100" t="s">
        <v>30</v>
      </c>
      <c r="N26" s="64">
        <f>IF(AND($F26="N",M26="Y"),-VLOOKUP($D26,'Rent Adjustment Worksheet'!$B:$C,2,FALSE),0)</f>
        <v>0</v>
      </c>
      <c r="O26" s="66">
        <f>IF(AND($F26="Y",M26="N"),VLOOKUP($D26,'Rent Adjustment Worksheet'!$B:$C,2,FALSE),0)</f>
        <v>0</v>
      </c>
    </row>
    <row r="27" spans="2:15" x14ac:dyDescent="0.25">
      <c r="B27" s="136">
        <v>17</v>
      </c>
      <c r="C27" s="137"/>
      <c r="D27" s="138" t="s">
        <v>35</v>
      </c>
      <c r="E27" s="137"/>
      <c r="F27" s="99" t="s">
        <v>30</v>
      </c>
      <c r="G27" s="100" t="s">
        <v>30</v>
      </c>
      <c r="H27" s="64">
        <f>IF(AND($F27="N",G27="Y"),-VLOOKUP($D27,'Rent Adjustment Worksheet'!$B:$C,2,FALSE),0)</f>
        <v>0</v>
      </c>
      <c r="I27" s="64">
        <f>IF(AND($F27="Y",G27="N"),VLOOKUP($D27,'Rent Adjustment Worksheet'!$B:$C,2,FALSE),0)</f>
        <v>0</v>
      </c>
      <c r="J27" s="100" t="s">
        <v>30</v>
      </c>
      <c r="K27" s="64">
        <f>IF(AND($F27="N",J27="Y"),-VLOOKUP($D27,'Rent Adjustment Worksheet'!$B:$C,2,FALSE),0)</f>
        <v>0</v>
      </c>
      <c r="L27" s="64">
        <f>IF(AND($F27="Y",J27="N"),VLOOKUP($D27,'Rent Adjustment Worksheet'!$B:$C,2,FALSE),0)</f>
        <v>0</v>
      </c>
      <c r="M27" s="100" t="s">
        <v>30</v>
      </c>
      <c r="N27" s="64">
        <f>IF(AND($F27="N",M27="Y"),-VLOOKUP($D27,'Rent Adjustment Worksheet'!$B:$C,2,FALSE),0)</f>
        <v>0</v>
      </c>
      <c r="O27" s="66">
        <f>IF(AND($F27="Y",M27="N"),VLOOKUP($D27,'Rent Adjustment Worksheet'!$B:$C,2,FALSE),0)</f>
        <v>0</v>
      </c>
    </row>
    <row r="28" spans="2:15" x14ac:dyDescent="0.25">
      <c r="B28" s="136">
        <v>18</v>
      </c>
      <c r="C28" s="137"/>
      <c r="D28" s="138" t="s">
        <v>34</v>
      </c>
      <c r="E28" s="137"/>
      <c r="F28" s="99" t="s">
        <v>30</v>
      </c>
      <c r="G28" s="100" t="s">
        <v>30</v>
      </c>
      <c r="H28" s="64">
        <f>IF(AND($F28="N",G28="Y"),-VLOOKUP($D28,'Rent Adjustment Worksheet'!$B:$C,2,FALSE),0)</f>
        <v>0</v>
      </c>
      <c r="I28" s="64">
        <f>IF(AND($F28="Y",G28="N"),VLOOKUP($D28,'Rent Adjustment Worksheet'!$B:$C,2,FALSE),0)</f>
        <v>0</v>
      </c>
      <c r="J28" s="100" t="s">
        <v>30</v>
      </c>
      <c r="K28" s="64">
        <f>IF(AND($F28="N",J28="Y"),-VLOOKUP($D28,'Rent Adjustment Worksheet'!$B:$C,2,FALSE),0)</f>
        <v>0</v>
      </c>
      <c r="L28" s="64">
        <f>IF(AND($F28="Y",J28="N"),VLOOKUP($D28,'Rent Adjustment Worksheet'!$B:$C,2,FALSE),0)</f>
        <v>0</v>
      </c>
      <c r="M28" s="100" t="s">
        <v>30</v>
      </c>
      <c r="N28" s="64">
        <f>IF(AND($F28="N",M28="Y"),-VLOOKUP($D28,'Rent Adjustment Worksheet'!$B:$C,2,FALSE),0)</f>
        <v>0</v>
      </c>
      <c r="O28" s="66">
        <f>IF(AND($F28="Y",M28="N"),VLOOKUP($D28,'Rent Adjustment Worksheet'!$B:$C,2,FALSE),0)</f>
        <v>0</v>
      </c>
    </row>
    <row r="29" spans="2:15" x14ac:dyDescent="0.25">
      <c r="B29" s="136">
        <v>19</v>
      </c>
      <c r="C29" s="137"/>
      <c r="D29" s="138" t="s">
        <v>5</v>
      </c>
      <c r="E29" s="137"/>
      <c r="F29" s="99" t="s">
        <v>30</v>
      </c>
      <c r="G29" s="100" t="s">
        <v>30</v>
      </c>
      <c r="H29" s="64">
        <f>IF(AND($F29="N",G29="Y"),-VLOOKUP($D29,'Rent Adjustment Worksheet'!$B:$C,2,FALSE),0)</f>
        <v>0</v>
      </c>
      <c r="I29" s="64">
        <f>IF(AND($F29="Y",G29="N"),VLOOKUP($D29,'Rent Adjustment Worksheet'!$B:$C,2,FALSE),0)</f>
        <v>0</v>
      </c>
      <c r="J29" s="100" t="s">
        <v>30</v>
      </c>
      <c r="K29" s="64">
        <f>IF(AND($F29="N",J29="Y"),-VLOOKUP($D29,'Rent Adjustment Worksheet'!$B:$C,2,FALSE),0)</f>
        <v>0</v>
      </c>
      <c r="L29" s="64">
        <f>IF(AND($F29="Y",J29="N"),VLOOKUP($D29,'Rent Adjustment Worksheet'!$B:$C,2,FALSE),0)</f>
        <v>0</v>
      </c>
      <c r="M29" s="100" t="s">
        <v>30</v>
      </c>
      <c r="N29" s="64">
        <f>IF(AND($F29="N",M29="Y"),-VLOOKUP($D29,'Rent Adjustment Worksheet'!$B:$C,2,FALSE),0)</f>
        <v>0</v>
      </c>
      <c r="O29" s="66">
        <f>IF(AND($F29="Y",M29="N"),VLOOKUP($D29,'Rent Adjustment Worksheet'!$B:$C,2,FALSE),0)</f>
        <v>0</v>
      </c>
    </row>
    <row r="30" spans="2:15" x14ac:dyDescent="0.25">
      <c r="B30" s="141" t="s">
        <v>121</v>
      </c>
      <c r="C30" s="142"/>
      <c r="D30" s="142"/>
      <c r="E30" s="142"/>
      <c r="F30" s="142"/>
      <c r="G30" s="142"/>
      <c r="H30" s="142"/>
      <c r="I30" s="142"/>
      <c r="J30" s="142"/>
      <c r="K30" s="142"/>
      <c r="L30" s="142"/>
      <c r="M30" s="142"/>
      <c r="N30" s="142"/>
      <c r="O30" s="143"/>
    </row>
    <row r="31" spans="2:15" x14ac:dyDescent="0.25">
      <c r="B31" s="136">
        <f>B29+1</f>
        <v>20</v>
      </c>
      <c r="C31" s="137"/>
      <c r="D31" s="138" t="s">
        <v>36</v>
      </c>
      <c r="E31" s="137"/>
      <c r="F31" s="99" t="s">
        <v>30</v>
      </c>
      <c r="G31" s="100" t="s">
        <v>30</v>
      </c>
      <c r="H31" s="64">
        <f>IF(AND($F31="N",G31="Y"),-VLOOKUP($D31,'Rent Adjustment Worksheet'!$B:$C,2,FALSE),0)</f>
        <v>0</v>
      </c>
      <c r="I31" s="64">
        <f>IF(AND($F31="Y",G31="N"),VLOOKUP($D31,'Rent Adjustment Worksheet'!$B:$C,2,FALSE),0)</f>
        <v>0</v>
      </c>
      <c r="J31" s="100" t="s">
        <v>30</v>
      </c>
      <c r="K31" s="64">
        <f>IF(AND($F31="N",J31="Y"),-VLOOKUP($D31,'Rent Adjustment Worksheet'!$B:$C,2,FALSE),0)</f>
        <v>0</v>
      </c>
      <c r="L31" s="64">
        <f>IF(AND($F31="Y",J31="N"),VLOOKUP($D31,'Rent Adjustment Worksheet'!$B:$C,2,FALSE),0)</f>
        <v>0</v>
      </c>
      <c r="M31" s="100" t="s">
        <v>30</v>
      </c>
      <c r="N31" s="64">
        <f>IF(AND($F31="N",M31="Y"),-VLOOKUP($D31,'Rent Adjustment Worksheet'!$B:$C,2,FALSE),0)</f>
        <v>0</v>
      </c>
      <c r="O31" s="66">
        <f>IF(AND($F31="Y",M31="N"),VLOOKUP($D31,'Rent Adjustment Worksheet'!$B:$C,2,FALSE),0)</f>
        <v>0</v>
      </c>
    </row>
    <row r="32" spans="2:15" x14ac:dyDescent="0.25">
      <c r="B32" s="136">
        <f>B31+1</f>
        <v>21</v>
      </c>
      <c r="C32" s="137"/>
      <c r="D32" s="138" t="s">
        <v>37</v>
      </c>
      <c r="E32" s="137"/>
      <c r="F32" s="99" t="s">
        <v>30</v>
      </c>
      <c r="G32" s="100" t="s">
        <v>30</v>
      </c>
      <c r="H32" s="64">
        <f>IF(AND($F32="N",G32="Y"),-VLOOKUP($D32,'Rent Adjustment Worksheet'!$B:$C,2,FALSE),0)</f>
        <v>0</v>
      </c>
      <c r="I32" s="64">
        <f>IF(AND($F32="Y",G32="N"),VLOOKUP($D32,'Rent Adjustment Worksheet'!$B:$C,2,FALSE),0)</f>
        <v>0</v>
      </c>
      <c r="J32" s="100" t="s">
        <v>30</v>
      </c>
      <c r="K32" s="64">
        <f>IF(AND($F32="N",J32="Y"),-VLOOKUP($D32,'Rent Adjustment Worksheet'!$B:$C,2,FALSE),0)</f>
        <v>0</v>
      </c>
      <c r="L32" s="64">
        <f>IF(AND($F32="Y",J32="N"),VLOOKUP($D32,'Rent Adjustment Worksheet'!$B:$C,2,FALSE),0)</f>
        <v>0</v>
      </c>
      <c r="M32" s="100" t="s">
        <v>30</v>
      </c>
      <c r="N32" s="64">
        <f>IF(AND($F32="N",M32="Y"),-VLOOKUP($D32,'Rent Adjustment Worksheet'!$B:$C,2,FALSE),0)</f>
        <v>0</v>
      </c>
      <c r="O32" s="66">
        <f>IF(AND($F32="Y",M32="N"),VLOOKUP($D32,'Rent Adjustment Worksheet'!$B:$C,2,FALSE),0)</f>
        <v>0</v>
      </c>
    </row>
    <row r="33" spans="2:15" x14ac:dyDescent="0.25">
      <c r="B33" s="136">
        <f t="shared" ref="B33:B37" si="0">B32+1</f>
        <v>22</v>
      </c>
      <c r="C33" s="137"/>
      <c r="D33" s="138" t="s">
        <v>32</v>
      </c>
      <c r="E33" s="137"/>
      <c r="F33" s="99" t="s">
        <v>30</v>
      </c>
      <c r="G33" s="100" t="s">
        <v>30</v>
      </c>
      <c r="H33" s="64">
        <f>IF(AND($F33="N",G33="Y"),-VLOOKUP($D33,'Rent Adjustment Worksheet'!$B:$C,2,FALSE),0)</f>
        <v>0</v>
      </c>
      <c r="I33" s="64">
        <f>IF(AND($F33="Y",G33="N"),VLOOKUP($D33,'Rent Adjustment Worksheet'!$B:$C,2,FALSE),0)</f>
        <v>0</v>
      </c>
      <c r="J33" s="100" t="s">
        <v>30</v>
      </c>
      <c r="K33" s="64">
        <f>IF(AND($F33="N",J33="Y"),-VLOOKUP($D33,'Rent Adjustment Worksheet'!$B:$C,2,FALSE),0)</f>
        <v>0</v>
      </c>
      <c r="L33" s="64">
        <f>IF(AND($F33="Y",J33="N"),VLOOKUP($D33,'Rent Adjustment Worksheet'!$B:$C,2,FALSE),0)</f>
        <v>0</v>
      </c>
      <c r="M33" s="100" t="s">
        <v>30</v>
      </c>
      <c r="N33" s="64">
        <f>IF(AND($F33="N",M33="Y"),-VLOOKUP($D33,'Rent Adjustment Worksheet'!$B:$C,2,FALSE),0)</f>
        <v>0</v>
      </c>
      <c r="O33" s="66">
        <f>IF(AND($F33="Y",M33="N"),VLOOKUP($D33,'Rent Adjustment Worksheet'!$B:$C,2,FALSE),0)</f>
        <v>0</v>
      </c>
    </row>
    <row r="34" spans="2:15" x14ac:dyDescent="0.25">
      <c r="B34" s="136">
        <f t="shared" si="0"/>
        <v>23</v>
      </c>
      <c r="C34" s="137"/>
      <c r="D34" s="138" t="s">
        <v>33</v>
      </c>
      <c r="E34" s="137"/>
      <c r="F34" s="99" t="s">
        <v>30</v>
      </c>
      <c r="G34" s="100" t="s">
        <v>30</v>
      </c>
      <c r="H34" s="64">
        <f>IF(AND($F34="N",G34="Y"),-VLOOKUP($D34,'Rent Adjustment Worksheet'!$B:$C,2,FALSE),0)</f>
        <v>0</v>
      </c>
      <c r="I34" s="64">
        <f>IF(AND($F34="Y",G34="N"),VLOOKUP($D34,'Rent Adjustment Worksheet'!$B:$C,2,FALSE),0)</f>
        <v>0</v>
      </c>
      <c r="J34" s="100" t="s">
        <v>30</v>
      </c>
      <c r="K34" s="64">
        <f>IF(AND($F34="N",J34="Y"),-VLOOKUP($D34,'Rent Adjustment Worksheet'!$B:$C,2,FALSE),0)</f>
        <v>0</v>
      </c>
      <c r="L34" s="64">
        <f>IF(AND($F34="Y",J34="N"),VLOOKUP($D34,'Rent Adjustment Worksheet'!$B:$C,2,FALSE),0)</f>
        <v>0</v>
      </c>
      <c r="M34" s="100" t="s">
        <v>30</v>
      </c>
      <c r="N34" s="64">
        <f>IF(AND($F34="N",M34="Y"),-VLOOKUP($D34,'Rent Adjustment Worksheet'!$B:$C,2,FALSE),0)</f>
        <v>0</v>
      </c>
      <c r="O34" s="66">
        <f>IF(AND($F34="Y",M34="N"),VLOOKUP($D34,'Rent Adjustment Worksheet'!$B:$C,2,FALSE),0)</f>
        <v>0</v>
      </c>
    </row>
    <row r="35" spans="2:15" x14ac:dyDescent="0.25">
      <c r="B35" s="136">
        <f t="shared" si="0"/>
        <v>24</v>
      </c>
      <c r="C35" s="137"/>
      <c r="D35" s="138" t="s">
        <v>25</v>
      </c>
      <c r="E35" s="137"/>
      <c r="F35" s="99" t="s">
        <v>30</v>
      </c>
      <c r="G35" s="100" t="s">
        <v>30</v>
      </c>
      <c r="H35" s="64">
        <f>IF(AND($F35="N",G35="Y"),-VLOOKUP($D35,'Rent Adjustment Worksheet'!$B:$C,2,FALSE),0)</f>
        <v>0</v>
      </c>
      <c r="I35" s="64">
        <f>IF(AND($F35="Y",G35="N"),VLOOKUP($D35,'Rent Adjustment Worksheet'!$B:$C,2,FALSE),0)</f>
        <v>0</v>
      </c>
      <c r="J35" s="100" t="s">
        <v>30</v>
      </c>
      <c r="K35" s="64">
        <f>IF(AND($F35="N",J35="Y"),-VLOOKUP($D35,'Rent Adjustment Worksheet'!$B:$C,2,FALSE),0)</f>
        <v>0</v>
      </c>
      <c r="L35" s="64">
        <f>IF(AND($F35="Y",J35="N"),VLOOKUP($D35,'Rent Adjustment Worksheet'!$B:$C,2,FALSE),0)</f>
        <v>0</v>
      </c>
      <c r="M35" s="100" t="s">
        <v>30</v>
      </c>
      <c r="N35" s="64">
        <f>IF(AND($F35="N",M35="Y"),-VLOOKUP($D35,'Rent Adjustment Worksheet'!$B:$C,2,FALSE),0)</f>
        <v>0</v>
      </c>
      <c r="O35" s="66">
        <f>IF(AND($F35="Y",M35="N"),VLOOKUP($D35,'Rent Adjustment Worksheet'!$B:$C,2,FALSE),0)</f>
        <v>0</v>
      </c>
    </row>
    <row r="36" spans="2:15" x14ac:dyDescent="0.25">
      <c r="B36" s="136">
        <f t="shared" si="0"/>
        <v>25</v>
      </c>
      <c r="C36" s="137"/>
      <c r="D36" s="138" t="s">
        <v>26</v>
      </c>
      <c r="E36" s="137"/>
      <c r="F36" s="99" t="s">
        <v>30</v>
      </c>
      <c r="G36" s="100" t="s">
        <v>30</v>
      </c>
      <c r="H36" s="64">
        <f>IF(AND($F36="N",G36="Y"),-VLOOKUP($D36,'Rent Adjustment Worksheet'!$B:$C,2,FALSE),0)</f>
        <v>0</v>
      </c>
      <c r="I36" s="64">
        <f>IF(AND($F36="Y",G36="N"),VLOOKUP($D36,'Rent Adjustment Worksheet'!$B:$C,2,FALSE),0)</f>
        <v>0</v>
      </c>
      <c r="J36" s="100" t="s">
        <v>30</v>
      </c>
      <c r="K36" s="64">
        <f>IF(AND($F36="N",J36="Y"),-VLOOKUP($D36,'Rent Adjustment Worksheet'!$B:$C,2,FALSE),0)</f>
        <v>0</v>
      </c>
      <c r="L36" s="64">
        <f>IF(AND($F36="Y",J36="N"),VLOOKUP($D36,'Rent Adjustment Worksheet'!$B:$C,2,FALSE),0)</f>
        <v>0</v>
      </c>
      <c r="M36" s="100" t="s">
        <v>30</v>
      </c>
      <c r="N36" s="64">
        <f>IF(AND($F36="N",M36="Y"),-VLOOKUP($D36,'Rent Adjustment Worksheet'!$B:$C,2,FALSE),0)</f>
        <v>0</v>
      </c>
      <c r="O36" s="66">
        <f>IF(AND($F36="Y",M36="N"),VLOOKUP($D36,'Rent Adjustment Worksheet'!$B:$C,2,FALSE),0)</f>
        <v>0</v>
      </c>
    </row>
    <row r="37" spans="2:15" x14ac:dyDescent="0.25">
      <c r="B37" s="136">
        <f t="shared" si="0"/>
        <v>26</v>
      </c>
      <c r="C37" s="137"/>
      <c r="D37" s="138" t="s">
        <v>27</v>
      </c>
      <c r="E37" s="137"/>
      <c r="F37" s="99" t="s">
        <v>30</v>
      </c>
      <c r="G37" s="100" t="s">
        <v>30</v>
      </c>
      <c r="H37" s="64">
        <f>IF(AND($F37="N",G37="Y"),-VLOOKUP($D37,'Rent Adjustment Worksheet'!$B:$C,2,FALSE),0)</f>
        <v>0</v>
      </c>
      <c r="I37" s="64">
        <f>IF(AND($F37="Y",G37="N"),VLOOKUP($D37,'Rent Adjustment Worksheet'!$B:$C,2,FALSE),0)</f>
        <v>0</v>
      </c>
      <c r="J37" s="100" t="s">
        <v>30</v>
      </c>
      <c r="K37" s="64">
        <f>IF(AND($F37="N",J37="Y"),-VLOOKUP($D37,'Rent Adjustment Worksheet'!$B:$C,2,FALSE),0)</f>
        <v>0</v>
      </c>
      <c r="L37" s="64">
        <f>IF(AND($F37="Y",J37="N"),VLOOKUP($D37,'Rent Adjustment Worksheet'!$B:$C,2,FALSE),0)</f>
        <v>0</v>
      </c>
      <c r="M37" s="100" t="s">
        <v>30</v>
      </c>
      <c r="N37" s="64">
        <f>IF(AND($F37="N",M37="Y"),-VLOOKUP($D37,'Rent Adjustment Worksheet'!$B:$C,2,FALSE),0)</f>
        <v>0</v>
      </c>
      <c r="O37" s="66">
        <f>IF(AND($F37="Y",M37="N"),VLOOKUP($D37,'Rent Adjustment Worksheet'!$B:$C,2,FALSE),0)</f>
        <v>0</v>
      </c>
    </row>
    <row r="38" spans="2:15" x14ac:dyDescent="0.25">
      <c r="B38" s="141" t="s">
        <v>122</v>
      </c>
      <c r="C38" s="142"/>
      <c r="D38" s="142"/>
      <c r="E38" s="142"/>
      <c r="F38" s="142"/>
      <c r="G38" s="142"/>
      <c r="H38" s="142"/>
      <c r="I38" s="142"/>
      <c r="J38" s="142"/>
      <c r="K38" s="142"/>
      <c r="L38" s="142"/>
      <c r="M38" s="142"/>
      <c r="N38" s="142"/>
      <c r="O38" s="143"/>
    </row>
    <row r="39" spans="2:15" x14ac:dyDescent="0.25">
      <c r="B39" s="136">
        <v>27</v>
      </c>
      <c r="C39" s="137"/>
      <c r="D39" s="144" t="str">
        <f>IF(OR('Rent Adjustment Worksheet'!$B29="PHA write-in (if Applicable)",'Rent Adjustment Worksheet'!$B29=""),"",'Rent Adjustment Worksheet'!$B29)</f>
        <v>Service Coordinator</v>
      </c>
      <c r="E39" s="145"/>
      <c r="F39" s="99" t="s">
        <v>30</v>
      </c>
      <c r="G39" s="100" t="s">
        <v>30</v>
      </c>
      <c r="H39" s="64">
        <f>IF($D39="",0,IF(AND($F39="N",G39="Y"),-VLOOKUP($D39,'Rent Adjustment Worksheet'!$B:$C,2,FALSE),0))</f>
        <v>0</v>
      </c>
      <c r="I39" s="64">
        <f>IF($D39="",0,IF(AND($F39="Y",G39="N"),VLOOKUP($D39,'Rent Adjustment Worksheet'!$B:$C,2,FALSE),0))</f>
        <v>0</v>
      </c>
      <c r="J39" s="100" t="s">
        <v>30</v>
      </c>
      <c r="K39" s="64">
        <f>IF($D39="",0,IF(AND($F39="N",J39="Y"),-VLOOKUP($D39,'Rent Adjustment Worksheet'!$B:$C,2,FALSE),0))</f>
        <v>0</v>
      </c>
      <c r="L39" s="64">
        <f>IF($D39="",0,IF(AND($F39="Y",J39="N"),VLOOKUP($D39,'Rent Adjustment Worksheet'!$B:$C,2,FALSE),0))</f>
        <v>0</v>
      </c>
      <c r="M39" s="100" t="s">
        <v>30</v>
      </c>
      <c r="N39" s="64">
        <f>IF($D39="",0,IF(AND($F39="N",M39="Y"),-VLOOKUP($D39,'Rent Adjustment Worksheet'!$B:$C,2,FALSE),0))</f>
        <v>0</v>
      </c>
      <c r="O39" s="66">
        <f>IF($D39="",0,IF(AND($F39="Y",M39="N"),VLOOKUP($D39,'Rent Adjustment Worksheet'!$B:$C,2,FALSE),0))</f>
        <v>0</v>
      </c>
    </row>
    <row r="40" spans="2:15" x14ac:dyDescent="0.25">
      <c r="B40" s="136">
        <v>28</v>
      </c>
      <c r="C40" s="137"/>
      <c r="D40" s="144" t="str">
        <f>IF(OR('Rent Adjustment Worksheet'!$B30="PHA write-in (if Applicable)",'Rent Adjustment Worksheet'!$B30=""),"",'Rent Adjustment Worksheet'!$B30)</f>
        <v>One BR</v>
      </c>
      <c r="E40" s="145"/>
      <c r="F40" s="99" t="s">
        <v>30</v>
      </c>
      <c r="G40" s="100" t="s">
        <v>30</v>
      </c>
      <c r="H40" s="64">
        <f>IF($D40="",0,IF(AND($F40="N",G40="Y"),-VLOOKUP($D40,'Rent Adjustment Worksheet'!$B:$C,2,FALSE),0))</f>
        <v>0</v>
      </c>
      <c r="I40" s="64">
        <f>IF($D40="",0,IF(AND($F40="Y",G40="N"),VLOOKUP($D40,'Rent Adjustment Worksheet'!$B:$C,2,FALSE),0))</f>
        <v>0</v>
      </c>
      <c r="J40" s="100" t="s">
        <v>30</v>
      </c>
      <c r="K40" s="64">
        <f>IF($D40="",0,IF(AND($F40="N",J40="Y"),-VLOOKUP($D40,'Rent Adjustment Worksheet'!$B:$C,2,FALSE),0))</f>
        <v>0</v>
      </c>
      <c r="L40" s="64">
        <f>IF($D40="",0,IF(AND($F40="Y",J40="N"),VLOOKUP($D40,'Rent Adjustment Worksheet'!$B:$C,2,FALSE),0))</f>
        <v>0</v>
      </c>
      <c r="M40" s="100" t="s">
        <v>30</v>
      </c>
      <c r="N40" s="64">
        <f>IF($D40="",0,IF(AND($F40="N",M40="Y"),-VLOOKUP($D40,'Rent Adjustment Worksheet'!$B:$C,2,FALSE),0))</f>
        <v>0</v>
      </c>
      <c r="O40" s="66">
        <f>IF($D40="",0,IF(AND($F40="Y",M40="N"),VLOOKUP($D40,'Rent Adjustment Worksheet'!$B:$C,2,FALSE),0))</f>
        <v>0</v>
      </c>
    </row>
    <row r="41" spans="2:15" x14ac:dyDescent="0.25">
      <c r="B41" s="136">
        <v>29</v>
      </c>
      <c r="C41" s="137"/>
      <c r="D41" s="144" t="str">
        <f>IF(OR('Rent Adjustment Worksheet'!$B31="PHA write-in (if Applicable)",'Rent Adjustment Worksheet'!$B31=""),"",'Rent Adjustment Worksheet'!$B31)</f>
        <v/>
      </c>
      <c r="E41" s="145"/>
      <c r="F41" s="99" t="s">
        <v>30</v>
      </c>
      <c r="G41" s="100" t="s">
        <v>30</v>
      </c>
      <c r="H41" s="64">
        <f>IF($D41="",0,IF(AND($F41="N",G41="Y"),-VLOOKUP($D41,'Rent Adjustment Worksheet'!$B:$C,2,FALSE),0))</f>
        <v>0</v>
      </c>
      <c r="I41" s="64">
        <f>IF($D41="",0,IF(AND($F41="Y",G41="N"),VLOOKUP($D41,'Rent Adjustment Worksheet'!$B:$C,2,FALSE),0))</f>
        <v>0</v>
      </c>
      <c r="J41" s="100" t="s">
        <v>30</v>
      </c>
      <c r="K41" s="64">
        <f>IF($D41="",0,IF(AND($F41="N",J41="Y"),-VLOOKUP($D41,'Rent Adjustment Worksheet'!$B:$C,2,FALSE),0))</f>
        <v>0</v>
      </c>
      <c r="L41" s="64">
        <f>IF($D41="",0,IF(AND($F41="Y",J41="N"),VLOOKUP($D41,'Rent Adjustment Worksheet'!$B:$C,2,FALSE),0))</f>
        <v>0</v>
      </c>
      <c r="M41" s="100" t="s">
        <v>30</v>
      </c>
      <c r="N41" s="64">
        <f>IF($D41="",0,IF(AND($F41="N",M41="Y"),-VLOOKUP($D41,'Rent Adjustment Worksheet'!$B:$C,2,FALSE),0))</f>
        <v>0</v>
      </c>
      <c r="O41" s="66">
        <f>IF($D41="",0,IF(AND($F41="Y",M41="N"),VLOOKUP($D41,'Rent Adjustment Worksheet'!$B:$C,2,FALSE),0))</f>
        <v>0</v>
      </c>
    </row>
    <row r="42" spans="2:15" x14ac:dyDescent="0.25">
      <c r="B42" s="136">
        <v>30</v>
      </c>
      <c r="C42" s="137"/>
      <c r="D42" s="144" t="str">
        <f>IF(OR('Rent Adjustment Worksheet'!$B32="PHA write-in (if Applicable)",'Rent Adjustment Worksheet'!$B32=""),"",'Rent Adjustment Worksheet'!$B32)</f>
        <v/>
      </c>
      <c r="E42" s="145"/>
      <c r="F42" s="99" t="s">
        <v>30</v>
      </c>
      <c r="G42" s="100" t="s">
        <v>30</v>
      </c>
      <c r="H42" s="64">
        <f>IF($D42="",0,IF(AND($F42="N",G42="Y"),-VLOOKUP($D42,'Rent Adjustment Worksheet'!$B:$C,2,FALSE),0))</f>
        <v>0</v>
      </c>
      <c r="I42" s="64">
        <f>IF($D42="",0,IF(AND($F42="Y",G42="N"),VLOOKUP($D42,'Rent Adjustment Worksheet'!$B:$C,2,FALSE),0))</f>
        <v>0</v>
      </c>
      <c r="J42" s="100" t="s">
        <v>30</v>
      </c>
      <c r="K42" s="64">
        <f>IF($D42="",0,IF(AND($F42="N",J42="Y"),-VLOOKUP($D42,'Rent Adjustment Worksheet'!$B:$C,2,FALSE),0))</f>
        <v>0</v>
      </c>
      <c r="L42" s="64">
        <f>IF($D42="",0,IF(AND($F42="Y",J42="N"),VLOOKUP($D42,'Rent Adjustment Worksheet'!$B:$C,2,FALSE),0))</f>
        <v>0</v>
      </c>
      <c r="M42" s="100" t="s">
        <v>30</v>
      </c>
      <c r="N42" s="64">
        <f>IF($D42="",0,IF(AND($F42="N",M42="Y"),-VLOOKUP($D42,'Rent Adjustment Worksheet'!$B:$C,2,FALSE),0))</f>
        <v>0</v>
      </c>
      <c r="O42" s="66">
        <f>IF($D42="",0,IF(AND($F42="Y",M42="N"),VLOOKUP($D42,'Rent Adjustment Worksheet'!$B:$C,2,FALSE),0))</f>
        <v>0</v>
      </c>
    </row>
    <row r="43" spans="2:15" x14ac:dyDescent="0.25">
      <c r="B43" s="136">
        <v>31</v>
      </c>
      <c r="C43" s="137"/>
      <c r="D43" s="144" t="str">
        <f>IF(OR('Rent Adjustment Worksheet'!$B33="PHA write-in (if Applicable)",'Rent Adjustment Worksheet'!$B33=""),"",'Rent Adjustment Worksheet'!$B33)</f>
        <v/>
      </c>
      <c r="E43" s="145"/>
      <c r="F43" s="99" t="s">
        <v>30</v>
      </c>
      <c r="G43" s="100" t="s">
        <v>30</v>
      </c>
      <c r="H43" s="64">
        <f>IF($D43="",0,IF(AND($F43="N",G43="Y"),-VLOOKUP($D43,'Rent Adjustment Worksheet'!$B:$C,2,FALSE),0))</f>
        <v>0</v>
      </c>
      <c r="I43" s="64">
        <f>IF($D43="",0,IF(AND($F43="Y",G43="N"),VLOOKUP($D43,'Rent Adjustment Worksheet'!$B:$C,2,FALSE),0))</f>
        <v>0</v>
      </c>
      <c r="J43" s="100" t="s">
        <v>30</v>
      </c>
      <c r="K43" s="64">
        <f>IF($D43="",0,IF(AND($F43="N",J43="Y"),-VLOOKUP($D43,'Rent Adjustment Worksheet'!$B:$C,2,FALSE),0))</f>
        <v>0</v>
      </c>
      <c r="L43" s="64">
        <f>IF($D43="",0,IF(AND($F43="Y",J43="N"),VLOOKUP($D43,'Rent Adjustment Worksheet'!$B:$C,2,FALSE),0))</f>
        <v>0</v>
      </c>
      <c r="M43" s="100" t="s">
        <v>30</v>
      </c>
      <c r="N43" s="64">
        <f>IF($D43="",0,IF(AND($F43="N",M43="Y"),-VLOOKUP($D43,'Rent Adjustment Worksheet'!$B:$C,2,FALSE),0))</f>
        <v>0</v>
      </c>
      <c r="O43" s="66">
        <f>IF($D43="",0,IF(AND($F43="Y",M43="N"),VLOOKUP($D43,'Rent Adjustment Worksheet'!$B:$C,2,FALSE),0))</f>
        <v>0</v>
      </c>
    </row>
    <row r="44" spans="2:15" x14ac:dyDescent="0.25">
      <c r="B44" s="141" t="s">
        <v>191</v>
      </c>
      <c r="C44" s="142"/>
      <c r="D44" s="142"/>
      <c r="E44" s="142"/>
      <c r="F44" s="142"/>
      <c r="G44" s="142"/>
      <c r="H44" s="142"/>
      <c r="I44" s="142"/>
      <c r="J44" s="142"/>
      <c r="K44" s="142"/>
      <c r="L44" s="142"/>
      <c r="M44" s="142"/>
      <c r="N44" s="142"/>
      <c r="O44" s="143"/>
    </row>
    <row r="45" spans="2:15" x14ac:dyDescent="0.25">
      <c r="B45" s="136">
        <v>32</v>
      </c>
      <c r="C45" s="137"/>
      <c r="D45" s="138" t="s">
        <v>192</v>
      </c>
      <c r="E45" s="137"/>
      <c r="F45" s="62"/>
      <c r="G45" s="115" t="str">
        <f>IF(ISNUMBER(G9)=FALSE,"",G9)</f>
        <v/>
      </c>
      <c r="H45" s="64"/>
      <c r="I45" s="65"/>
      <c r="J45" s="115" t="str">
        <f>IF(ISNUMBER(J9)=FALSE,"",J9)</f>
        <v/>
      </c>
      <c r="K45" s="64"/>
      <c r="L45" s="65"/>
      <c r="M45" s="115" t="str">
        <f>IF(ISNUMBER(M9)=FALSE,"",M9)</f>
        <v/>
      </c>
      <c r="N45" s="64"/>
      <c r="O45" s="66"/>
    </row>
    <row r="46" spans="2:15" x14ac:dyDescent="0.25">
      <c r="B46" s="136">
        <v>33</v>
      </c>
      <c r="C46" s="137"/>
      <c r="D46" s="138" t="s">
        <v>193</v>
      </c>
      <c r="E46" s="137"/>
      <c r="F46" s="62"/>
      <c r="G46" s="67" t="str">
        <f>IF(G45="","",SUM(H46:I46))</f>
        <v/>
      </c>
      <c r="H46" s="68" t="str">
        <f>IF(G45="","",SUM(H13:H43))</f>
        <v/>
      </c>
      <c r="I46" s="69" t="str">
        <f>IF(G45="","",SUM(I13:I43))</f>
        <v/>
      </c>
      <c r="J46" s="67" t="str">
        <f>IF(J45="","",SUM(K46:L46))</f>
        <v/>
      </c>
      <c r="K46" s="68" t="str">
        <f>IF(J45="","",SUM(K13:K43))</f>
        <v/>
      </c>
      <c r="L46" s="69" t="str">
        <f>IF(J45="","",SUM(L13:L43))</f>
        <v/>
      </c>
      <c r="M46" s="67" t="str">
        <f>IF(M45="","",SUM(N46:O46))</f>
        <v/>
      </c>
      <c r="N46" s="68" t="str">
        <f>IF(M45="","",SUM(N13:N43))</f>
        <v/>
      </c>
      <c r="O46" s="69" t="str">
        <f>IF(M45="","",SUM(O13:O43))</f>
        <v/>
      </c>
    </row>
    <row r="47" spans="2:15" x14ac:dyDescent="0.25">
      <c r="B47" s="136">
        <v>34</v>
      </c>
      <c r="C47" s="137"/>
      <c r="D47" s="138" t="s">
        <v>194</v>
      </c>
      <c r="E47" s="137"/>
      <c r="F47" s="62"/>
      <c r="G47" s="67" t="str">
        <f>IF(G45="","",SUM(G45,G46))</f>
        <v/>
      </c>
      <c r="H47" s="71"/>
      <c r="I47" s="72"/>
      <c r="J47" s="67" t="str">
        <f>IF(J45="","",SUM(J45,J46))</f>
        <v/>
      </c>
      <c r="K47" s="71"/>
      <c r="L47" s="72"/>
      <c r="M47" s="67" t="str">
        <f>IF(M45="","",SUM(M45,M46))</f>
        <v/>
      </c>
      <c r="N47" s="71"/>
      <c r="O47" s="73"/>
    </row>
    <row r="48" spans="2:15" x14ac:dyDescent="0.25">
      <c r="B48" s="136">
        <v>35</v>
      </c>
      <c r="C48" s="137"/>
      <c r="D48" s="138" t="s">
        <v>190</v>
      </c>
      <c r="E48" s="137"/>
      <c r="F48" s="117" t="str">
        <f>IFERROR(AVERAGE(G47:M47),"")</f>
        <v/>
      </c>
      <c r="G48" s="116"/>
      <c r="H48" s="75"/>
      <c r="I48" s="76"/>
      <c r="J48" s="74"/>
      <c r="K48" s="75"/>
      <c r="L48" s="76"/>
      <c r="M48" s="74"/>
      <c r="N48" s="75"/>
      <c r="O48" s="77"/>
    </row>
    <row r="49" spans="2:15" x14ac:dyDescent="0.25">
      <c r="B49" s="136">
        <v>36</v>
      </c>
      <c r="C49" s="137"/>
      <c r="D49" s="138" t="s">
        <v>207</v>
      </c>
      <c r="E49" s="137"/>
      <c r="F49" s="124"/>
      <c r="G49" s="106"/>
      <c r="H49" s="107"/>
      <c r="I49" s="107"/>
      <c r="J49" s="74"/>
      <c r="K49" s="75"/>
      <c r="L49" s="76"/>
      <c r="M49" s="74"/>
      <c r="N49" s="75"/>
      <c r="O49" s="77"/>
    </row>
    <row r="50" spans="2:15" ht="15.75" thickBot="1" x14ac:dyDescent="0.3">
      <c r="B50" s="136">
        <v>37</v>
      </c>
      <c r="C50" s="137"/>
      <c r="D50" s="202" t="s">
        <v>209</v>
      </c>
      <c r="E50" s="203"/>
      <c r="F50" s="125"/>
      <c r="G50" s="106"/>
      <c r="H50" s="107"/>
      <c r="I50" s="74"/>
      <c r="J50" s="74"/>
      <c r="K50" s="75"/>
      <c r="L50" s="76"/>
      <c r="M50" s="74"/>
      <c r="N50" s="75"/>
      <c r="O50" s="77"/>
    </row>
    <row r="51" spans="2:15" s="21" customFormat="1" ht="42" customHeight="1" x14ac:dyDescent="0.25">
      <c r="B51" s="133" t="s">
        <v>175</v>
      </c>
      <c r="C51" s="134"/>
      <c r="D51" s="134"/>
      <c r="E51" s="134"/>
      <c r="F51" s="134"/>
      <c r="G51" s="134"/>
      <c r="H51" s="134"/>
      <c r="I51" s="134"/>
      <c r="J51" s="134"/>
      <c r="K51" s="134"/>
      <c r="L51" s="134"/>
      <c r="M51" s="134"/>
      <c r="N51" s="134"/>
      <c r="O51" s="135"/>
    </row>
    <row r="52" spans="2:15" x14ac:dyDescent="0.25">
      <c r="O52" t="s">
        <v>219</v>
      </c>
    </row>
  </sheetData>
  <sheetProtection sheet="1" selectLockedCells="1"/>
  <protectedRanges>
    <protectedRange sqref="E6" name="Section 1"/>
    <protectedRange sqref="D8:O8 D9:F9" name="Section 2"/>
    <protectedRange sqref="F13:F30 F32:F38 F40:F44" name="PHA Property"/>
    <protectedRange sqref="G13:G30 G32:G38 G40:G44 G46" name="Comparable 1"/>
    <protectedRange sqref="G9:O9" name="Section 2_2"/>
  </protectedRanges>
  <customSheetViews>
    <customSheetView guid="{A4B793CE-738E-4476-8B1F-D42BECFCF658}" topLeftCell="A25">
      <selection activeCell="A53" sqref="A53:N53"/>
      <pageMargins left="0.7" right="0.7" top="0.75" bottom="0.75" header="0.3" footer="0.3"/>
    </customSheetView>
  </customSheetViews>
  <mergeCells count="108">
    <mergeCell ref="B39:C39"/>
    <mergeCell ref="D39:E39"/>
    <mergeCell ref="B13:C13"/>
    <mergeCell ref="D13:E13"/>
    <mergeCell ref="B19:C19"/>
    <mergeCell ref="D19:E19"/>
    <mergeCell ref="B23:C23"/>
    <mergeCell ref="D23:E23"/>
    <mergeCell ref="B24:C24"/>
    <mergeCell ref="D24:E24"/>
    <mergeCell ref="B25:C25"/>
    <mergeCell ref="D25:E25"/>
    <mergeCell ref="B20:C20"/>
    <mergeCell ref="D20:E20"/>
    <mergeCell ref="B21:C21"/>
    <mergeCell ref="D21:E21"/>
    <mergeCell ref="B22:C22"/>
    <mergeCell ref="B17:C17"/>
    <mergeCell ref="D17:E17"/>
    <mergeCell ref="B18:C18"/>
    <mergeCell ref="D18:E18"/>
    <mergeCell ref="B14:C14"/>
    <mergeCell ref="D14:E14"/>
    <mergeCell ref="B15:C15"/>
    <mergeCell ref="B1:L1"/>
    <mergeCell ref="M1:O1"/>
    <mergeCell ref="B3:O3"/>
    <mergeCell ref="B5:C5"/>
    <mergeCell ref="E5:F5"/>
    <mergeCell ref="G5:O5"/>
    <mergeCell ref="D6:F6"/>
    <mergeCell ref="G6:I6"/>
    <mergeCell ref="J6:L6"/>
    <mergeCell ref="M6:O6"/>
    <mergeCell ref="B2:L2"/>
    <mergeCell ref="M2:O2"/>
    <mergeCell ref="B4:O4"/>
    <mergeCell ref="B6:C11"/>
    <mergeCell ref="D9:F9"/>
    <mergeCell ref="G9:I9"/>
    <mergeCell ref="J9:L9"/>
    <mergeCell ref="M9:O9"/>
    <mergeCell ref="D10:E11"/>
    <mergeCell ref="F10:F11"/>
    <mergeCell ref="G10:G11"/>
    <mergeCell ref="H10:I10"/>
    <mergeCell ref="J10:J11"/>
    <mergeCell ref="K10:L10"/>
    <mergeCell ref="D15:E15"/>
    <mergeCell ref="B16:C16"/>
    <mergeCell ref="D16:E16"/>
    <mergeCell ref="D35:E35"/>
    <mergeCell ref="B37:C37"/>
    <mergeCell ref="D37:E37"/>
    <mergeCell ref="B38:O38"/>
    <mergeCell ref="D22:E22"/>
    <mergeCell ref="B32:C32"/>
    <mergeCell ref="D32:E32"/>
    <mergeCell ref="B26:C26"/>
    <mergeCell ref="D26:E26"/>
    <mergeCell ref="B27:C27"/>
    <mergeCell ref="D27:E27"/>
    <mergeCell ref="B28:C28"/>
    <mergeCell ref="D28:E28"/>
    <mergeCell ref="B31:C31"/>
    <mergeCell ref="D31:E31"/>
    <mergeCell ref="B12:O12"/>
    <mergeCell ref="B29:C29"/>
    <mergeCell ref="D29:E29"/>
    <mergeCell ref="B30:O30"/>
    <mergeCell ref="B46:C46"/>
    <mergeCell ref="D46:E46"/>
    <mergeCell ref="B40:C40"/>
    <mergeCell ref="D40:E40"/>
    <mergeCell ref="B41:C41"/>
    <mergeCell ref="D41:E41"/>
    <mergeCell ref="B42:C42"/>
    <mergeCell ref="D42:E42"/>
    <mergeCell ref="B45:C45"/>
    <mergeCell ref="D45:E45"/>
    <mergeCell ref="B43:C43"/>
    <mergeCell ref="D43:E43"/>
    <mergeCell ref="B44:O44"/>
    <mergeCell ref="B36:C36"/>
    <mergeCell ref="D36:E36"/>
    <mergeCell ref="B33:C33"/>
    <mergeCell ref="D33:E33"/>
    <mergeCell ref="B34:C34"/>
    <mergeCell ref="D34:E34"/>
    <mergeCell ref="B35:C35"/>
    <mergeCell ref="M10:M11"/>
    <mergeCell ref="N10:O10"/>
    <mergeCell ref="E7:F7"/>
    <mergeCell ref="M8:O8"/>
    <mergeCell ref="G7:I7"/>
    <mergeCell ref="J7:L7"/>
    <mergeCell ref="M7:O7"/>
    <mergeCell ref="G8:I8"/>
    <mergeCell ref="J8:L8"/>
    <mergeCell ref="B50:C50"/>
    <mergeCell ref="D50:E50"/>
    <mergeCell ref="B51:O51"/>
    <mergeCell ref="B47:C47"/>
    <mergeCell ref="D47:E47"/>
    <mergeCell ref="B48:C48"/>
    <mergeCell ref="D48:E48"/>
    <mergeCell ref="B49:C49"/>
    <mergeCell ref="D49:E49"/>
  </mergeCells>
  <dataValidations count="2">
    <dataValidation errorStyle="information" allowBlank="1" showInputMessage="1" showErrorMessage="1" errorTitle="Non Valid Adjustment" error="Please Select a Valid PHA Write-in adjustment." sqref="K39:L43 H39:I43 N39:O43" xr:uid="{6100FC00-A220-412F-A882-7D2C10354F45}"/>
    <dataValidation allowBlank="1" showErrorMessage="1" promptTitle="Select PHA Write-In" sqref="D39:E43" xr:uid="{93D26D53-71D8-47C7-B0C6-4CD04E2D8D26}"/>
  </dataValidations>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71E58E0-71F8-4F2B-8DB8-40AF6502B45A}">
          <x14:formula1>
            <xm:f>DropDown!$B$2:$B$3</xm:f>
          </x14:formula1>
          <xm:sqref>F31:G37 F39:G43 J16:J19 F16:G19 M16:M19 J31:J37 M31:M37 J39:J43 M39:M43 M21:M29 J21:J29 F21:G29</xm:sqref>
        </x14:dataValidation>
        <x14:dataValidation type="list" allowBlank="1" showInputMessage="1" showErrorMessage="1" xr:uid="{B3DBF0E6-A5A3-4D70-B9EE-6363E1F6DBE3}">
          <x14:formula1>
            <xm:f>DropDown!$A$2:$A$10</xm:f>
          </x14:formula1>
          <xm:sqref>F15:G15 J15 M15</xm:sqref>
        </x14:dataValidation>
        <x14:dataValidation type="list" allowBlank="1" showInputMessage="1" showErrorMessage="1" xr:uid="{E0BA00EC-BAA8-48B4-A7D3-C8E3D367D188}">
          <x14:formula1>
            <xm:f>DropDown!$E$1:$E$3</xm:f>
          </x14:formula1>
          <xm:sqref>D50:E50</xm:sqref>
        </x14:dataValidation>
        <x14:dataValidation type="list" allowBlank="1" showInputMessage="1" showErrorMessage="1" xr:uid="{56EF5440-7271-44FF-B3F2-D2437161AF30}">
          <x14:formula1>
            <xm:f>DropDown!$C$2:$C$4</xm:f>
          </x14:formula1>
          <xm:sqref>F20:G20 J20 M20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Instructions</vt:lpstr>
      <vt:lpstr>Rent Adjustment Guide</vt:lpstr>
      <vt:lpstr>Market Rent Comparison Guide</vt:lpstr>
      <vt:lpstr>Old Guide</vt:lpstr>
      <vt:lpstr>Rent Adjustment Worksheet</vt:lpstr>
      <vt:lpstr>Studio</vt:lpstr>
      <vt:lpstr>1 BR</vt:lpstr>
      <vt:lpstr>2 BR</vt:lpstr>
      <vt:lpstr>3 BR</vt:lpstr>
      <vt:lpstr>4 BR</vt:lpstr>
      <vt:lpstr>5 BR</vt:lpstr>
      <vt:lpstr>6 BR</vt:lpstr>
      <vt:lpstr>AC</vt:lpstr>
      <vt:lpstr>Summary Sheet</vt:lpstr>
      <vt:lpstr>DropDown</vt:lpstr>
      <vt:lpstr>7 BR</vt:lpstr>
      <vt:lpstr>Test Rent Adjustment</vt:lpstr>
      <vt:lpstr>'Rent Adjustment Guide'!Print_Area</vt:lpstr>
      <vt:lpstr>'Rent Adjustment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Whitney Duffey Jones</dc:creator>
  <cp:lastModifiedBy>HUD User</cp:lastModifiedBy>
  <cp:lastPrinted>2018-08-13T21:47:31Z</cp:lastPrinted>
  <dcterms:created xsi:type="dcterms:W3CDTF">2017-01-31T15:17:29Z</dcterms:created>
  <dcterms:modified xsi:type="dcterms:W3CDTF">2019-03-20T19:52:54Z</dcterms:modified>
</cp:coreProperties>
</file>