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F:\New ICRs\"/>
    </mc:Choice>
  </mc:AlternateContent>
  <xr:revisionPtr revIDLastSave="0" documentId="8_{5D8F0CDD-7FE9-49D6-964B-9DD186F2069A}" xr6:coauthVersionLast="31" xr6:coauthVersionMax="31" xr10:uidLastSave="{00000000-0000-0000-0000-000000000000}"/>
  <bookViews>
    <workbookView xWindow="0" yWindow="0" windowWidth="19200" windowHeight="7410" xr2:uid="{00000000-000D-0000-FFFF-FFFF00000000}"/>
  </bookViews>
  <sheets>
    <sheet name="Sheet1" sheetId="1" r:id="rId1"/>
    <sheet name="Sheet2" sheetId="2" r:id="rId2"/>
  </sheet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8" i="1" l="1"/>
  <c r="I29" i="1" l="1"/>
  <c r="K17" i="1" l="1"/>
  <c r="D15" i="1"/>
  <c r="F15" i="1" s="1"/>
  <c r="G15" i="1" s="1"/>
  <c r="D14" i="1"/>
  <c r="F14" i="1" s="1"/>
  <c r="G14" i="1" l="1"/>
  <c r="H14" i="1"/>
  <c r="H15" i="1"/>
  <c r="M9" i="2" l="1"/>
  <c r="H3" i="2" s="1"/>
  <c r="M8" i="2"/>
  <c r="G3" i="2" s="1"/>
  <c r="M7" i="2"/>
  <c r="F3" i="2" s="1"/>
  <c r="M11" i="1"/>
  <c r="H3" i="1" s="1"/>
  <c r="M10" i="1"/>
  <c r="F3" i="1" s="1"/>
  <c r="M9" i="1"/>
  <c r="G3" i="1" s="1"/>
  <c r="I14" i="1" l="1"/>
  <c r="I15" i="1"/>
  <c r="D13" i="2"/>
  <c r="F13" i="2" s="1"/>
  <c r="D12" i="2"/>
  <c r="F12" i="2" s="1"/>
  <c r="D11" i="2"/>
  <c r="F11" i="2" s="1"/>
  <c r="D10" i="2"/>
  <c r="F10" i="2" s="1"/>
  <c r="G10" i="2" s="1"/>
  <c r="D8" i="2"/>
  <c r="F8" i="2" s="1"/>
  <c r="D7" i="2"/>
  <c r="F7" i="2" s="1"/>
  <c r="D24" i="1"/>
  <c r="F24" i="1" s="1"/>
  <c r="D23" i="1"/>
  <c r="F23" i="1" s="1"/>
  <c r="D16" i="1"/>
  <c r="F16" i="1" s="1"/>
  <c r="D13" i="1"/>
  <c r="F13" i="1" s="1"/>
  <c r="D12" i="1"/>
  <c r="F12" i="1" s="1"/>
  <c r="D11" i="1"/>
  <c r="F11" i="1" s="1"/>
  <c r="D10" i="1"/>
  <c r="F10" i="1" s="1"/>
  <c r="D9" i="1"/>
  <c r="F9" i="1" s="1"/>
  <c r="G8" i="2" l="1"/>
  <c r="H8" i="2"/>
  <c r="I8" i="2" s="1"/>
  <c r="H12" i="2"/>
  <c r="G12" i="2"/>
  <c r="H7" i="2"/>
  <c r="G7" i="2"/>
  <c r="G13" i="2"/>
  <c r="H13" i="2"/>
  <c r="H10" i="2"/>
  <c r="I10" i="2" s="1"/>
  <c r="G11" i="2"/>
  <c r="H11" i="2"/>
  <c r="H9" i="1"/>
  <c r="G9" i="1"/>
  <c r="I9" i="1" s="1"/>
  <c r="H24" i="1"/>
  <c r="G24" i="1"/>
  <c r="H16" i="1"/>
  <c r="G16" i="1"/>
  <c r="H11" i="1"/>
  <c r="G11" i="1"/>
  <c r="G12" i="1"/>
  <c r="H12" i="1"/>
  <c r="G10" i="1"/>
  <c r="G13" i="1"/>
  <c r="G23" i="1"/>
  <c r="H10" i="1"/>
  <c r="H13" i="1"/>
  <c r="H23" i="1"/>
  <c r="F14" i="2" l="1"/>
  <c r="I16" i="1"/>
  <c r="I12" i="2"/>
  <c r="I11" i="2"/>
  <c r="I23" i="1"/>
  <c r="I13" i="2"/>
  <c r="I7" i="2"/>
  <c r="I24" i="1"/>
  <c r="I11" i="1"/>
  <c r="I12" i="1"/>
  <c r="I10" i="1"/>
  <c r="F27" i="1"/>
  <c r="I13" i="1"/>
  <c r="F17" i="1"/>
  <c r="F28" i="1" s="1"/>
  <c r="K16" i="1" s="1"/>
  <c r="I14" i="2" l="1"/>
  <c r="I27" i="1"/>
  <c r="I17" i="1"/>
  <c r="I28" i="1" l="1"/>
  <c r="I3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Tracy Curtis</author>
  </authors>
  <commentList>
    <comment ref="A14" authorId="0" shapeId="0" xr:uid="{C0814868-93F1-4FB6-B00C-33FD2283261D}">
      <text>
        <r>
          <rPr>
            <b/>
            <sz val="9"/>
            <color indexed="81"/>
            <rFont val="Tahoma"/>
            <family val="2"/>
          </rPr>
          <t>Tracy Curtis:</t>
        </r>
        <r>
          <rPr>
            <sz val="9"/>
            <color indexed="81"/>
            <rFont val="Tahoma"/>
            <family val="2"/>
          </rPr>
          <t xml:space="preserve">
Items F. and G. were not included in the prior ICR renewal and have been added as a requirement. While a small burden increase on its own, the overall burden is decreased due to the changes in the number of respondents
</t>
        </r>
      </text>
    </comment>
  </commentList>
</comments>
</file>

<file path=xl/sharedStrings.xml><?xml version="1.0" encoding="utf-8"?>
<sst xmlns="http://schemas.openxmlformats.org/spreadsheetml/2006/main" count="112" uniqueCount="103">
  <si>
    <t>Table 1:  Annual Respondent Burden and Cost - NESHAP for the Surface Coating of Large Household and Commercial Appliances (40 CFR Part 63, Subpart NNNN) (Renewal)</t>
  </si>
  <si>
    <t>Burden Item</t>
  </si>
  <si>
    <t xml:space="preserve">(A) </t>
  </si>
  <si>
    <t>(B)</t>
  </si>
  <si>
    <t xml:space="preserve">(C) </t>
  </si>
  <si>
    <t xml:space="preserve">(D) </t>
  </si>
  <si>
    <t>(E)</t>
  </si>
  <si>
    <t xml:space="preserve">(F) </t>
  </si>
  <si>
    <t>(G)</t>
  </si>
  <si>
    <t>(H)</t>
  </si>
  <si>
    <t>Person‑Hours per occurrence</t>
  </si>
  <si>
    <t>Number of occurrences per year</t>
  </si>
  <si>
    <t>Person‑Hours per respondent per year
 (C=A*B)</t>
  </si>
  <si>
    <r>
      <t xml:space="preserve">Respondents per year </t>
    </r>
    <r>
      <rPr>
        <vertAlign val="superscript"/>
        <sz val="10"/>
        <color rgb="FF000000"/>
        <rFont val="Times New Roman"/>
        <family val="1"/>
      </rPr>
      <t>a</t>
    </r>
  </si>
  <si>
    <t>Technical person‑hours per year (E=C*D)</t>
  </si>
  <si>
    <t>Management person‑hours per year
(F=E*0.05)</t>
  </si>
  <si>
    <t>Clerical person‑hours per year (G=E*0.1)</t>
  </si>
  <si>
    <r>
      <t xml:space="preserve">Annual costs ($) </t>
    </r>
    <r>
      <rPr>
        <vertAlign val="superscript"/>
        <sz val="10"/>
        <color rgb="FF000000"/>
        <rFont val="Times New Roman"/>
        <family val="1"/>
      </rPr>
      <t>b</t>
    </r>
  </si>
  <si>
    <t>Subtotal for Reporting Requirements</t>
  </si>
  <si>
    <t>Subtotal for Recordkeeping Requirements</t>
  </si>
  <si>
    <t>Assumptions:</t>
  </si>
  <si>
    <r>
      <t>f</t>
    </r>
    <r>
      <rPr>
        <sz val="10"/>
        <color theme="1"/>
        <rFont val="Times New Roman"/>
        <family val="1"/>
      </rPr>
      <t xml:space="preserve">  We have assumed that each respondent will take eight hours twelve times per year to complete task.</t>
    </r>
  </si>
  <si>
    <t>Table 2:  Average Annual EPA Burden and Cost - NESHAP for the Surface Coating of Large Household and Commercial Appliances (40 CFR Part 63, Subpart NNNN) (Renewal)</t>
  </si>
  <si>
    <t>Activity</t>
  </si>
  <si>
    <t>(A)</t>
  </si>
  <si>
    <t>(C)</t>
  </si>
  <si>
    <t>(D)</t>
  </si>
  <si>
    <t>(F)</t>
  </si>
  <si>
    <t>Person‑hours per activity</t>
  </si>
  <si>
    <t>Number of occurences per year</t>
  </si>
  <si>
    <t>Person hours per respondent per year 
(C = A*B)</t>
  </si>
  <si>
    <r>
      <t>Respondents per year</t>
    </r>
    <r>
      <rPr>
        <vertAlign val="superscript"/>
        <sz val="10"/>
        <color rgb="FF000000"/>
        <rFont val="Times New Roman"/>
        <family val="1"/>
      </rPr>
      <t>a</t>
    </r>
  </si>
  <si>
    <t>Technical person‑hours per year
(E=C*D)</t>
  </si>
  <si>
    <t>Clerical person‑hours per year
(G=E*0.1)</t>
  </si>
  <si>
    <r>
      <t xml:space="preserve">Annual
 Costs ($/yr) </t>
    </r>
    <r>
      <rPr>
        <vertAlign val="superscript"/>
        <sz val="10"/>
        <color rgb="FF000000"/>
        <rFont val="Times New Roman"/>
        <family val="1"/>
      </rPr>
      <t>b</t>
    </r>
  </si>
  <si>
    <r>
      <t>c</t>
    </r>
    <r>
      <rPr>
        <sz val="10"/>
        <rFont val="Times New Roman"/>
        <family val="1"/>
      </rPr>
      <t xml:space="preserve">  We have assumed that it will take 24 hours to complete the task for each respondent. </t>
    </r>
  </si>
  <si>
    <r>
      <t>d</t>
    </r>
    <r>
      <rPr>
        <sz val="10"/>
        <rFont val="Times New Roman"/>
        <family val="1"/>
      </rPr>
      <t xml:space="preserve">  We have assumed that tests will fail 20% of the time and that it will take 24 hours to complete the task. </t>
    </r>
    <r>
      <rPr>
        <strike/>
        <sz val="10"/>
        <rFont val="Times New Roman"/>
        <family val="1"/>
      </rPr>
      <t xml:space="preserve"> </t>
    </r>
  </si>
  <si>
    <r>
      <t>f</t>
    </r>
    <r>
      <rPr>
        <sz val="10"/>
        <rFont val="Times New Roman"/>
        <family val="1"/>
      </rPr>
      <t xml:space="preserve">  We have assumed that it will take 12 hours to complete the task for each respondent. </t>
    </r>
  </si>
  <si>
    <t>Labor Type</t>
  </si>
  <si>
    <t>Mgmt.</t>
  </si>
  <si>
    <t>Tech.</t>
  </si>
  <si>
    <t>Cler.</t>
  </si>
  <si>
    <t>Hourly Mean Wage</t>
  </si>
  <si>
    <t>With  Fringe &amp; Overhead</t>
  </si>
  <si>
    <t>(GS- 12, step 1) - Tech.</t>
  </si>
  <si>
    <t>(GS- 13, step 5) - Mgmt.</t>
  </si>
  <si>
    <t>(GS-6, step 3) - Cler.</t>
  </si>
  <si>
    <t>Hours per Response</t>
  </si>
  <si>
    <t># hours</t>
  </si>
  <si>
    <t># responses</t>
  </si>
  <si>
    <t>hr/resp</t>
  </si>
  <si>
    <t>1.  Applications</t>
  </si>
  <si>
    <t>2.  Survey and Studies</t>
  </si>
  <si>
    <t>3.  Reporting requirements</t>
  </si>
  <si>
    <t>N/A</t>
  </si>
  <si>
    <r>
      <t xml:space="preserve">         A.  Familiarization with regulatory requirements </t>
    </r>
    <r>
      <rPr>
        <vertAlign val="superscript"/>
        <sz val="10"/>
        <rFont val="Times New Roman"/>
        <family val="1"/>
      </rPr>
      <t>c</t>
    </r>
  </si>
  <si>
    <r>
      <t xml:space="preserve">         B. Plan activities </t>
    </r>
    <r>
      <rPr>
        <vertAlign val="superscript"/>
        <sz val="10"/>
        <color rgb="FF000000"/>
        <rFont val="Times New Roman"/>
        <family val="1"/>
      </rPr>
      <t>d</t>
    </r>
  </si>
  <si>
    <r>
      <t xml:space="preserve">         C. Training </t>
    </r>
    <r>
      <rPr>
        <vertAlign val="superscript"/>
        <sz val="10"/>
        <color rgb="FF000000"/>
        <rFont val="Times New Roman"/>
        <family val="1"/>
      </rPr>
      <t>d</t>
    </r>
  </si>
  <si>
    <r>
      <t xml:space="preserve">         D. Gather information, monitor, and inspect </t>
    </r>
    <r>
      <rPr>
        <vertAlign val="superscript"/>
        <sz val="10"/>
        <rFont val="Times New Roman"/>
        <family val="1"/>
      </rPr>
      <t>e</t>
    </r>
  </si>
  <si>
    <r>
      <t xml:space="preserve">         E. Process/compile and review </t>
    </r>
    <r>
      <rPr>
        <vertAlign val="superscript"/>
        <sz val="10"/>
        <rFont val="Times New Roman"/>
        <family val="1"/>
      </rPr>
      <t>f</t>
    </r>
  </si>
  <si>
    <r>
      <t>i</t>
    </r>
    <r>
      <rPr>
        <sz val="10"/>
        <color theme="1"/>
        <rFont val="Times New Roman"/>
        <family val="1"/>
      </rPr>
      <t xml:space="preserve">  We have assumed that each respondent will take one hour two times per week to record and disclose information.</t>
    </r>
  </si>
  <si>
    <r>
      <t>h</t>
    </r>
    <r>
      <rPr>
        <sz val="10"/>
        <color theme="1"/>
        <rFont val="Times New Roman"/>
        <family val="1"/>
      </rPr>
      <t xml:space="preserve">  We have assumed that each respondent will take eight hours twice per year to complete reports.</t>
    </r>
  </si>
  <si>
    <t>4.  Recordkeeping requirements</t>
  </si>
  <si>
    <t xml:space="preserve">     A. Familiarization with regulatory requirements</t>
  </si>
  <si>
    <t xml:space="preserve">     B. Plan activities</t>
  </si>
  <si>
    <t xml:space="preserve">     C. Implement activities</t>
  </si>
  <si>
    <t xml:space="preserve">     D. Develop record system</t>
  </si>
  <si>
    <t>See 3A</t>
  </si>
  <si>
    <t>See 3B</t>
  </si>
  <si>
    <t xml:space="preserve">             Store/file</t>
  </si>
  <si>
    <t xml:space="preserve">     E. Time to enter information</t>
  </si>
  <si>
    <t xml:space="preserve">     F. Audits</t>
  </si>
  <si>
    <r>
      <t xml:space="preserve">         F. Complete excess emission report </t>
    </r>
    <r>
      <rPr>
        <vertAlign val="superscript"/>
        <sz val="10"/>
        <rFont val="Times New Roman"/>
        <family val="1"/>
      </rPr>
      <t>g</t>
    </r>
  </si>
  <si>
    <r>
      <t xml:space="preserve">         G. Complete startup, shutdown, malfunction report </t>
    </r>
    <r>
      <rPr>
        <vertAlign val="superscript"/>
        <sz val="10"/>
        <rFont val="Times New Roman"/>
        <family val="1"/>
      </rPr>
      <t>g</t>
    </r>
  </si>
  <si>
    <r>
      <t xml:space="preserve">        H. Complete semiannual report </t>
    </r>
    <r>
      <rPr>
        <vertAlign val="superscript"/>
        <sz val="10"/>
        <rFont val="Times New Roman"/>
        <family val="1"/>
      </rPr>
      <t>h</t>
    </r>
  </si>
  <si>
    <r>
      <t>a</t>
    </r>
    <r>
      <rPr>
        <sz val="10"/>
        <rFont val="Times New Roman"/>
        <family val="1"/>
      </rPr>
      <t xml:space="preserve">  We have assumed that the average number of respondents that will be subject to the rule will be 10. There will be no additional new sources that will become subject to the rule over the three-year period of this ICR. </t>
    </r>
  </si>
  <si>
    <r>
      <t>b</t>
    </r>
    <r>
      <rPr>
        <sz val="10"/>
        <rFont val="Times New Roman"/>
        <family val="1"/>
      </rPr>
      <t xml:space="preserve">  This ICR uses the following labor rates: $149.35 per hour for Executive, Administrative, and Managerial labor; $112.98 per hour for Technical labor, and $54.81 per hour for Clerical labor.  These rates are from the United States Department of Labor, Bureau of Labor Statistics, June 2017, “Table 2. Civilian Workers, by occupational and industry group.”  The rates are from column 1, “Total Compensation.”  The rates have been increased by 110% to account for the benefit packages available to those employed by private industry.</t>
    </r>
  </si>
  <si>
    <r>
      <t>c</t>
    </r>
    <r>
      <rPr>
        <sz val="10"/>
        <rFont val="Times New Roman"/>
        <family val="1"/>
      </rPr>
      <t xml:space="preserve">  We have assumed that it will take 4 hours for existing respondents to refamiliarize themselves with rule requirements.</t>
    </r>
  </si>
  <si>
    <r>
      <t>d</t>
    </r>
    <r>
      <rPr>
        <sz val="10"/>
        <rFont val="Times New Roman"/>
        <family val="1"/>
      </rPr>
      <t xml:space="preserve">  We have assumed that it will take eight hours for each respondent to plan activities and eight hours for training.</t>
    </r>
  </si>
  <si>
    <r>
      <t>e</t>
    </r>
    <r>
      <rPr>
        <sz val="10"/>
        <rFont val="Times New Roman"/>
        <family val="1"/>
      </rPr>
      <t xml:space="preserve">  We have assumed that each respondent will take twelve hours twelve times per year to complete task.</t>
    </r>
  </si>
  <si>
    <r>
      <t xml:space="preserve">Respondant Rates
</t>
    </r>
    <r>
      <rPr>
        <sz val="8"/>
        <rFont val="Times New Roman"/>
        <family val="1"/>
      </rPr>
      <t>(Source: United States Department of Labor, Bureau of Labor Statistics, June 2017, “Table 2. Civilian Workers, by occupational and industry group.”)</t>
    </r>
  </si>
  <si>
    <r>
      <t>Total Compensation ($/hr)</t>
    </r>
    <r>
      <rPr>
        <sz val="10"/>
        <rFont val="Times New Roman"/>
        <family val="1"/>
      </rPr>
      <t xml:space="preserve"> </t>
    </r>
  </si>
  <si>
    <r>
      <t>Loaded Rate</t>
    </r>
    <r>
      <rPr>
        <sz val="10"/>
        <rFont val="Times New Roman"/>
        <family val="1"/>
      </rPr>
      <t xml:space="preserve"> (Rate + 110%rate)</t>
    </r>
  </si>
  <si>
    <r>
      <t xml:space="preserve">Agency Rates
</t>
    </r>
    <r>
      <rPr>
        <sz val="10"/>
        <rFont val="Times New Roman"/>
        <family val="1"/>
      </rPr>
      <t>Source: Office of Personnel Management (OPM), 2017 General Schedule</t>
    </r>
  </si>
  <si>
    <t>Required activities</t>
  </si>
  <si>
    <r>
      <t xml:space="preserve">         Initial performance test </t>
    </r>
    <r>
      <rPr>
        <vertAlign val="superscript"/>
        <sz val="10"/>
        <rFont val="Times New Roman"/>
        <family val="1"/>
      </rPr>
      <t>c</t>
    </r>
  </si>
  <si>
    <r>
      <t xml:space="preserve">         Repeat performance test </t>
    </r>
    <r>
      <rPr>
        <vertAlign val="superscript"/>
        <sz val="10"/>
        <color rgb="FF000000"/>
        <rFont val="Times New Roman"/>
        <family val="1"/>
      </rPr>
      <t>d</t>
    </r>
  </si>
  <si>
    <t xml:space="preserve">         Report review </t>
  </si>
  <si>
    <r>
      <t xml:space="preserve">            a) Initial notification </t>
    </r>
    <r>
      <rPr>
        <vertAlign val="superscript"/>
        <sz val="10"/>
        <rFont val="Times New Roman"/>
        <family val="1"/>
      </rPr>
      <t>e</t>
    </r>
  </si>
  <si>
    <r>
      <t xml:space="preserve">            b) Notification of performance test </t>
    </r>
    <r>
      <rPr>
        <vertAlign val="superscript"/>
        <sz val="10"/>
        <color rgb="FF000000"/>
        <rFont val="Times New Roman"/>
        <family val="1"/>
      </rPr>
      <t>e</t>
    </r>
  </si>
  <si>
    <r>
      <t xml:space="preserve">            c) Notification of compliance status </t>
    </r>
    <r>
      <rPr>
        <vertAlign val="superscript"/>
        <sz val="10"/>
        <color rgb="FF000000"/>
        <rFont val="Times New Roman"/>
        <family val="1"/>
      </rPr>
      <t>e</t>
    </r>
  </si>
  <si>
    <r>
      <t xml:space="preserve">            d) Semiannual reports </t>
    </r>
    <r>
      <rPr>
        <vertAlign val="superscript"/>
        <sz val="10"/>
        <color rgb="FF000000"/>
        <rFont val="Times New Roman"/>
        <family val="1"/>
      </rPr>
      <t>f</t>
    </r>
  </si>
  <si>
    <r>
      <t xml:space="preserve">a </t>
    </r>
    <r>
      <rPr>
        <sz val="10"/>
        <rFont val="Times New Roman"/>
        <family val="1"/>
      </rPr>
      <t xml:space="preserve"> We have assumed that the average number of respondents that will be subject to the rule will be 10. There will be no additional sources that will become subject to the rule over the three-year period of this ICR</t>
    </r>
  </si>
  <si>
    <r>
      <t xml:space="preserve">b </t>
    </r>
    <r>
      <rPr>
        <sz val="10"/>
        <rFont val="Times New Roman"/>
        <family val="1"/>
      </rPr>
      <t xml:space="preserve"> This cost is based on the following labor rates: Managerial rate of $64.80 (GS-13, Step 5, $40.50 + 60%), Technical rate of $48.08 (GS-12, Step 1, $30.05 + 60%), and Clerical rate of $26.02 (GS-6, Step3, $16.26 + 60%).  These rates are from the Office of Personnel Management (OPM), 2017 General Schedule, which excludes locality rates of pay.  The rates have been increased by 60 percent to account for the benefit packages available to government employees.</t>
    </r>
  </si>
  <si>
    <r>
      <t xml:space="preserve">g  </t>
    </r>
    <r>
      <rPr>
        <sz val="10"/>
        <color theme="1"/>
        <rFont val="Times New Roman"/>
        <family val="1"/>
      </rPr>
      <t>We have assumed that 50% of respondents will have to submit an excess emission report and 50% of respondents will have to submit an SSM report .</t>
    </r>
    <r>
      <rPr>
        <vertAlign val="superscript"/>
        <sz val="10"/>
        <color theme="1"/>
        <rFont val="Times New Roman"/>
        <family val="1"/>
      </rPr>
      <t/>
    </r>
  </si>
  <si>
    <r>
      <t>e</t>
    </r>
    <r>
      <rPr>
        <sz val="10"/>
        <rFont val="Times New Roman"/>
        <family val="1"/>
      </rPr>
      <t xml:space="preserve">  Based on Agency experience, we assume that it will take four hours to review the notification of the test and the test plan for each respondent.</t>
    </r>
  </si>
  <si>
    <r>
      <t xml:space="preserve">             Record/disclose </t>
    </r>
    <r>
      <rPr>
        <vertAlign val="superscript"/>
        <sz val="10"/>
        <rFont val="Times New Roman"/>
        <family val="1"/>
      </rPr>
      <t>i</t>
    </r>
  </si>
  <si>
    <r>
      <t xml:space="preserve">TOTAL LABOR BURDEN AND COSTS (rounded) </t>
    </r>
    <r>
      <rPr>
        <b/>
        <vertAlign val="superscript"/>
        <sz val="10"/>
        <rFont val="Times New Roman"/>
        <family val="1"/>
      </rPr>
      <t>j</t>
    </r>
  </si>
  <si>
    <r>
      <t xml:space="preserve">GRAND TOTAL (rounded): </t>
    </r>
    <r>
      <rPr>
        <b/>
        <vertAlign val="superscript"/>
        <sz val="10"/>
        <rFont val="Times New Roman"/>
        <family val="1"/>
      </rPr>
      <t>j</t>
    </r>
  </si>
  <si>
    <r>
      <t xml:space="preserve">TOTAL ANNUAL BURDEN AND COST (rounded) </t>
    </r>
    <r>
      <rPr>
        <b/>
        <vertAlign val="superscript"/>
        <sz val="10"/>
        <color rgb="FF000000"/>
        <rFont val="Times New Roman"/>
        <family val="1"/>
      </rPr>
      <t>g</t>
    </r>
  </si>
  <si>
    <r>
      <t xml:space="preserve">j  </t>
    </r>
    <r>
      <rPr>
        <sz val="10"/>
        <color theme="1"/>
        <rFont val="Times New Roman"/>
        <family val="1"/>
      </rPr>
      <t xml:space="preserve">Totals have been rounded to three significant digits. Figures may not add exactly due to rounding. </t>
    </r>
  </si>
  <si>
    <r>
      <t xml:space="preserve">g  </t>
    </r>
    <r>
      <rPr>
        <sz val="10"/>
        <rFont val="Times New Roman"/>
        <family val="1"/>
      </rPr>
      <t xml:space="preserve">Totals have been rounded to three significant digits. Figures may not add exactly due to rounding. </t>
    </r>
  </si>
  <si>
    <r>
      <t xml:space="preserve">TOTAL CAPITAL AND O&amp;M COST (rounded): </t>
    </r>
    <r>
      <rPr>
        <b/>
        <vertAlign val="superscript"/>
        <sz val="10"/>
        <rFont val="Times New Roman"/>
        <family val="1"/>
      </rPr>
      <t>j</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</si>
</sst>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quot;$&quot;#,##0"/>
    <numFmt numFmtId="165" formatCode="General_)"/>
    <numFmt numFmtId="166" formatCode="&quot;$&quot;#,##0.00"/>
  </numFmts>
  <fonts count="31" x14ac:knownFonts="1">
    <font>
      <sz val="11"/>
      <color theme="1"/>
      <name val="Calibri"/>
      <family val="2"/>
      <scheme val="minor"/>
    </font>
    <font>
      <sz val="11"/>
      <color theme="1"/>
      <name val="Calibri"/>
      <family val="2"/>
      <scheme val="minor"/>
    </font>
    <font>
      <sz val="11"/>
      <color rgb="FFFF0000"/>
      <name val="Calibri"/>
      <family val="2"/>
      <scheme val="minor"/>
    </font>
    <font>
      <sz val="10"/>
      <color theme="1"/>
      <name val="Times New Roman"/>
      <family val="1"/>
    </font>
    <font>
      <sz val="10"/>
      <color rgb="FF000000"/>
      <name val="Times New Roman"/>
      <family val="1"/>
    </font>
    <font>
      <vertAlign val="superscript"/>
      <sz val="10"/>
      <color rgb="FF000000"/>
      <name val="Times New Roman"/>
      <family val="1"/>
    </font>
    <font>
      <vertAlign val="superscript"/>
      <sz val="10"/>
      <color theme="1"/>
      <name val="Times New Roman"/>
      <family val="1"/>
    </font>
    <font>
      <b/>
      <i/>
      <sz val="10"/>
      <color rgb="FF000000"/>
      <name val="Times New Roman"/>
      <family val="1"/>
    </font>
    <font>
      <b/>
      <sz val="10"/>
      <color theme="1"/>
      <name val="Times New Roman"/>
      <family val="1"/>
    </font>
    <font>
      <b/>
      <sz val="10"/>
      <color rgb="FF000000"/>
      <name val="Times New Roman"/>
      <family val="1"/>
    </font>
    <font>
      <b/>
      <sz val="12"/>
      <color theme="1"/>
      <name val="Times New Roman"/>
      <family val="1"/>
    </font>
    <font>
      <sz val="10"/>
      <name val="Times New Roman"/>
      <family val="1"/>
    </font>
    <font>
      <vertAlign val="superscript"/>
      <sz val="10"/>
      <name val="Times New Roman"/>
      <family val="1"/>
    </font>
    <font>
      <strike/>
      <sz val="10"/>
      <name val="Times New Roman"/>
      <family val="1"/>
    </font>
    <font>
      <b/>
      <u/>
      <sz val="11"/>
      <color rgb="FFFF0000"/>
      <name val="Calibri"/>
      <family val="2"/>
      <scheme val="minor"/>
    </font>
    <font>
      <sz val="8"/>
      <name val="Helv"/>
    </font>
    <font>
      <sz val="10"/>
      <name val="Arial"/>
      <family val="2"/>
    </font>
    <font>
      <sz val="8"/>
      <name val="Courier"/>
      <family val="3"/>
    </font>
    <font>
      <sz val="10"/>
      <color rgb="FFFF0000"/>
      <name val="Calibri"/>
      <family val="2"/>
    </font>
    <font>
      <b/>
      <sz val="10"/>
      <name val="Times New Roman"/>
      <family val="1"/>
    </font>
    <font>
      <b/>
      <i/>
      <sz val="10"/>
      <name val="Times New Roman"/>
      <family val="1"/>
    </font>
    <font>
      <sz val="11"/>
      <name val="Calibri"/>
      <family val="2"/>
      <scheme val="minor"/>
    </font>
    <font>
      <vertAlign val="superscript"/>
      <sz val="12"/>
      <name val="Times New Roman"/>
      <family val="1"/>
    </font>
    <font>
      <sz val="8"/>
      <name val="Times New Roman"/>
      <family val="1"/>
    </font>
    <font>
      <b/>
      <u/>
      <sz val="10"/>
      <name val="Times New Roman"/>
      <family val="1"/>
    </font>
    <font>
      <sz val="10"/>
      <name val="Calibri"/>
      <family val="2"/>
    </font>
    <font>
      <sz val="10"/>
      <color indexed="8"/>
      <name val="Times New Roman"/>
      <family val="1"/>
    </font>
    <font>
      <b/>
      <vertAlign val="superscript"/>
      <sz val="10"/>
      <name val="Times New Roman"/>
      <family val="1"/>
    </font>
    <font>
      <b/>
      <vertAlign val="superscript"/>
      <sz val="10"/>
      <color rgb="FF000000"/>
      <name val="Times New Roman"/>
      <family val="1"/>
    </font>
    <font>
      <sz val="9"/>
      <color indexed="81"/>
      <name val="Tahoma"/>
      <family val="2"/>
    </font>
    <font>
      <b/>
      <sz val="9"/>
      <color indexed="81"/>
      <name val="Tahoma"/>
      <family val="2"/>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s>
  <cellStyleXfs count="5">
    <xf numFmtId="0" fontId="0" fillId="0" borderId="0"/>
    <xf numFmtId="44" fontId="1" fillId="0" borderId="0" applyFont="0" applyFill="0" applyBorder="0" applyAlignment="0" applyProtection="0"/>
    <xf numFmtId="165" fontId="15" fillId="0" borderId="0"/>
    <xf numFmtId="0" fontId="16" fillId="0" borderId="0"/>
    <xf numFmtId="0" fontId="17" fillId="0" borderId="0"/>
  </cellStyleXfs>
  <cellXfs count="93">
    <xf numFmtId="0" fontId="0" fillId="0" borderId="0" xfId="0"/>
    <xf numFmtId="0" fontId="3" fillId="0" borderId="0" xfId="0" applyFont="1"/>
    <xf numFmtId="0" fontId="4" fillId="0" borderId="2" xfId="0" applyFont="1" applyBorder="1" applyAlignment="1">
      <alignment horizontal="center" vertical="top" wrapText="1"/>
    </xf>
    <xf numFmtId="0" fontId="4" fillId="0" borderId="1" xfId="0" applyFont="1" applyBorder="1" applyAlignment="1">
      <alignment horizontal="center" vertical="top" wrapText="1"/>
    </xf>
    <xf numFmtId="0" fontId="4" fillId="0" borderId="2" xfId="0" applyFont="1" applyBorder="1" applyAlignment="1">
      <alignment wrapText="1"/>
    </xf>
    <xf numFmtId="0" fontId="4" fillId="0" borderId="2" xfId="0" applyFont="1" applyBorder="1" applyAlignment="1">
      <alignment horizontal="center" wrapText="1"/>
    </xf>
    <xf numFmtId="8" fontId="4" fillId="0" borderId="2" xfId="0" applyNumberFormat="1" applyFont="1" applyBorder="1" applyAlignment="1">
      <alignment horizontal="right" wrapText="1"/>
    </xf>
    <xf numFmtId="6" fontId="7" fillId="0" borderId="2" xfId="0" applyNumberFormat="1" applyFont="1" applyBorder="1" applyAlignment="1">
      <alignment horizontal="right" wrapText="1"/>
    </xf>
    <xf numFmtId="0" fontId="8" fillId="0" borderId="0" xfId="0" applyFont="1"/>
    <xf numFmtId="0" fontId="6" fillId="0" borderId="0" xfId="0" applyFont="1"/>
    <xf numFmtId="0" fontId="10" fillId="0" borderId="0" xfId="0" applyFont="1"/>
    <xf numFmtId="0" fontId="11" fillId="0" borderId="2" xfId="0" applyFont="1" applyBorder="1" applyAlignment="1">
      <alignment wrapText="1"/>
    </xf>
    <xf numFmtId="0" fontId="11" fillId="0" borderId="2" xfId="0" applyFont="1" applyBorder="1" applyAlignment="1">
      <alignment horizontal="center" wrapText="1"/>
    </xf>
    <xf numFmtId="0" fontId="9" fillId="0" borderId="2" xfId="0" applyFont="1" applyBorder="1" applyAlignment="1">
      <alignment wrapText="1"/>
    </xf>
    <xf numFmtId="6" fontId="9" fillId="0" borderId="2" xfId="0" applyNumberFormat="1" applyFont="1" applyBorder="1" applyAlignment="1">
      <alignment horizontal="right" wrapText="1"/>
    </xf>
    <xf numFmtId="0" fontId="12" fillId="0" borderId="0" xfId="0" applyFont="1"/>
    <xf numFmtId="0" fontId="4" fillId="0" borderId="2" xfId="0" applyFont="1" applyFill="1" applyBorder="1" applyAlignment="1">
      <alignment horizontal="center" vertical="top" wrapText="1"/>
    </xf>
    <xf numFmtId="6" fontId="8" fillId="0" borderId="2" xfId="0" applyNumberFormat="1" applyFont="1" applyBorder="1" applyAlignment="1">
      <alignment wrapText="1"/>
    </xf>
    <xf numFmtId="164" fontId="4" fillId="0" borderId="2" xfId="0" applyNumberFormat="1" applyFont="1" applyBorder="1" applyAlignment="1">
      <alignment horizontal="right" wrapText="1"/>
    </xf>
    <xf numFmtId="164" fontId="4" fillId="0" borderId="2" xfId="0" applyNumberFormat="1" applyFont="1" applyBorder="1" applyAlignment="1">
      <alignment wrapText="1"/>
    </xf>
    <xf numFmtId="0" fontId="0" fillId="0" borderId="0" xfId="0" applyAlignment="1">
      <alignment wrapText="1"/>
    </xf>
    <xf numFmtId="0" fontId="2" fillId="0" borderId="14" xfId="0" applyFont="1" applyBorder="1" applyAlignment="1">
      <alignment wrapText="1"/>
    </xf>
    <xf numFmtId="0" fontId="14" fillId="0" borderId="0" xfId="0" applyFont="1" applyAlignment="1"/>
    <xf numFmtId="0" fontId="0" fillId="0" borderId="0" xfId="0" applyAlignment="1"/>
    <xf numFmtId="0" fontId="2" fillId="0" borderId="0" xfId="0" applyFont="1" applyBorder="1" applyAlignment="1">
      <alignment wrapText="1"/>
    </xf>
    <xf numFmtId="0" fontId="11" fillId="0" borderId="2" xfId="0" applyFont="1" applyBorder="1" applyAlignment="1">
      <alignment horizontal="left" vertical="center" wrapText="1" indent="1"/>
    </xf>
    <xf numFmtId="0" fontId="11" fillId="0" borderId="2" xfId="0" applyFont="1" applyBorder="1" applyAlignment="1">
      <alignment horizontal="center" vertical="center" wrapText="1"/>
    </xf>
    <xf numFmtId="0" fontId="11" fillId="0" borderId="2" xfId="0" applyFont="1" applyFill="1" applyBorder="1" applyAlignment="1">
      <alignment horizontal="center" wrapText="1"/>
    </xf>
    <xf numFmtId="8" fontId="11" fillId="0" borderId="2" xfId="0" applyNumberFormat="1" applyFont="1" applyBorder="1" applyAlignment="1">
      <alignment horizontal="right" wrapText="1"/>
    </xf>
    <xf numFmtId="6" fontId="19" fillId="0" borderId="2" xfId="0" applyNumberFormat="1" applyFont="1" applyBorder="1" applyAlignment="1">
      <alignment wrapText="1"/>
    </xf>
    <xf numFmtId="1" fontId="18" fillId="0" borderId="0" xfId="0" applyNumberFormat="1" applyFont="1" applyFill="1" applyBorder="1"/>
    <xf numFmtId="0" fontId="18" fillId="0" borderId="0" xfId="0" applyFont="1" applyFill="1" applyBorder="1"/>
    <xf numFmtId="0" fontId="11" fillId="0" borderId="2" xfId="0" applyFont="1" applyFill="1" applyBorder="1" applyAlignment="1">
      <alignment horizontal="left" vertical="center" wrapText="1" indent="1"/>
    </xf>
    <xf numFmtId="0" fontId="7" fillId="0" borderId="2" xfId="0" applyFont="1" applyBorder="1" applyAlignment="1">
      <alignment horizontal="left" wrapText="1"/>
    </xf>
    <xf numFmtId="3" fontId="7" fillId="0" borderId="2" xfId="0" applyNumberFormat="1" applyFont="1" applyBorder="1" applyAlignment="1">
      <alignment horizontal="center" wrapText="1"/>
    </xf>
    <xf numFmtId="164" fontId="20" fillId="0" borderId="2" xfId="1" applyNumberFormat="1" applyFont="1" applyBorder="1"/>
    <xf numFmtId="166" fontId="11" fillId="0" borderId="0" xfId="0" applyNumberFormat="1" applyFont="1" applyFill="1"/>
    <xf numFmtId="0" fontId="11" fillId="0" borderId="0" xfId="0" applyFont="1" applyFill="1"/>
    <xf numFmtId="6" fontId="21" fillId="0" borderId="0" xfId="0" applyNumberFormat="1" applyFont="1" applyFill="1"/>
    <xf numFmtId="0" fontId="11" fillId="0" borderId="0" xfId="0" applyFont="1"/>
    <xf numFmtId="164" fontId="21" fillId="0" borderId="0" xfId="0" applyNumberFormat="1" applyFont="1" applyFill="1"/>
    <xf numFmtId="165" fontId="24" fillId="0" borderId="2" xfId="2" applyFont="1" applyFill="1" applyBorder="1" applyAlignment="1">
      <alignment horizontal="center" vertical="center" wrapText="1"/>
    </xf>
    <xf numFmtId="165" fontId="11" fillId="0" borderId="2" xfId="2" applyFont="1" applyFill="1" applyBorder="1" applyAlignment="1">
      <alignment horizontal="center" vertical="center" wrapText="1"/>
    </xf>
    <xf numFmtId="166" fontId="11" fillId="0" borderId="2" xfId="2" applyNumberFormat="1" applyFont="1" applyFill="1" applyBorder="1" applyAlignment="1">
      <alignment horizontal="right" wrapText="1"/>
    </xf>
    <xf numFmtId="0" fontId="21" fillId="0" borderId="0" xfId="0" applyFont="1"/>
    <xf numFmtId="1" fontId="25" fillId="0" borderId="2" xfId="0" applyNumberFormat="1" applyFont="1" applyFill="1" applyBorder="1"/>
    <xf numFmtId="0" fontId="25" fillId="0" borderId="2" xfId="0" applyFont="1" applyFill="1" applyBorder="1"/>
    <xf numFmtId="1" fontId="18" fillId="0" borderId="15" xfId="0" applyNumberFormat="1" applyFont="1" applyFill="1" applyBorder="1"/>
    <xf numFmtId="0" fontId="18" fillId="0" borderId="15" xfId="0" applyFont="1" applyFill="1" applyBorder="1"/>
    <xf numFmtId="0" fontId="25" fillId="0" borderId="8" xfId="0" applyFont="1" applyFill="1" applyBorder="1" applyAlignment="1"/>
    <xf numFmtId="0" fontId="11" fillId="0" borderId="10" xfId="3" applyFont="1" applyFill="1" applyBorder="1" applyAlignment="1">
      <alignment wrapText="1"/>
    </xf>
    <xf numFmtId="0" fontId="19" fillId="0" borderId="11" xfId="3" applyFont="1" applyFill="1" applyBorder="1" applyAlignment="1">
      <alignment vertical="center" wrapText="1"/>
    </xf>
    <xf numFmtId="0" fontId="19" fillId="0" borderId="12" xfId="3" applyFont="1" applyFill="1" applyBorder="1" applyAlignment="1">
      <alignment vertical="center" wrapText="1"/>
    </xf>
    <xf numFmtId="0" fontId="11" fillId="0" borderId="13" xfId="3" applyFont="1" applyFill="1" applyBorder="1"/>
    <xf numFmtId="166" fontId="11" fillId="0" borderId="13" xfId="4" applyNumberFormat="1" applyFont="1" applyBorder="1"/>
    <xf numFmtId="0" fontId="11" fillId="0" borderId="2" xfId="4" applyFont="1" applyFill="1" applyBorder="1"/>
    <xf numFmtId="166" fontId="11" fillId="0" borderId="2" xfId="4" applyNumberFormat="1" applyFont="1" applyBorder="1"/>
    <xf numFmtId="0" fontId="11" fillId="0" borderId="2" xfId="3" applyFont="1" applyFill="1" applyBorder="1"/>
    <xf numFmtId="166" fontId="21" fillId="0" borderId="0" xfId="0" applyNumberFormat="1" applyFont="1" applyFill="1"/>
    <xf numFmtId="0" fontId="11" fillId="0" borderId="2" xfId="0" applyFont="1" applyBorder="1" applyAlignment="1">
      <alignment horizontal="center" vertical="top" wrapText="1"/>
    </xf>
    <xf numFmtId="0" fontId="11" fillId="0" borderId="14" xfId="3" applyFont="1" applyFill="1" applyBorder="1" applyAlignment="1">
      <alignment wrapText="1"/>
    </xf>
    <xf numFmtId="0" fontId="19" fillId="0" borderId="3" xfId="3" applyFont="1" applyFill="1" applyBorder="1" applyAlignment="1">
      <alignment vertical="center" wrapText="1"/>
    </xf>
    <xf numFmtId="0" fontId="19" fillId="0" borderId="7" xfId="3" applyFont="1" applyFill="1" applyBorder="1" applyAlignment="1">
      <alignment vertical="center" wrapText="1"/>
    </xf>
    <xf numFmtId="0" fontId="26" fillId="0" borderId="2" xfId="0" applyFont="1" applyBorder="1" applyAlignment="1">
      <alignment horizontal="left" vertical="center" wrapText="1" indent="1"/>
    </xf>
    <xf numFmtId="0" fontId="22" fillId="0" borderId="0" xfId="0" applyFont="1"/>
    <xf numFmtId="38" fontId="21" fillId="0" borderId="0" xfId="0" applyNumberFormat="1" applyFont="1" applyFill="1"/>
    <xf numFmtId="0" fontId="2" fillId="0" borderId="0" xfId="0" applyFont="1" applyFill="1" applyAlignment="1">
      <alignment wrapText="1"/>
    </xf>
    <xf numFmtId="0" fontId="6" fillId="0" borderId="0" xfId="0" applyFont="1" applyFill="1" applyAlignment="1"/>
    <xf numFmtId="0" fontId="0" fillId="0" borderId="0" xfId="0" applyFill="1" applyAlignment="1"/>
    <xf numFmtId="0" fontId="11" fillId="0" borderId="2" xfId="0" applyFont="1" applyFill="1" applyBorder="1" applyAlignment="1">
      <alignment wrapText="1"/>
    </xf>
    <xf numFmtId="0" fontId="21" fillId="0" borderId="0" xfId="0" applyFont="1" applyAlignment="1">
      <alignment wrapText="1"/>
    </xf>
    <xf numFmtId="0" fontId="21" fillId="0" borderId="8" xfId="0" applyFont="1" applyBorder="1" applyAlignment="1">
      <alignment wrapText="1"/>
    </xf>
    <xf numFmtId="0" fontId="25" fillId="0" borderId="0" xfId="0" applyFont="1" applyFill="1" applyBorder="1" applyAlignment="1"/>
    <xf numFmtId="0" fontId="19" fillId="0" borderId="4" xfId="0" applyFont="1" applyBorder="1" applyAlignment="1">
      <alignment horizontal="left" wrapText="1"/>
    </xf>
    <xf numFmtId="0" fontId="19" fillId="0" borderId="5" xfId="0" applyFont="1" applyBorder="1" applyAlignment="1">
      <alignment horizontal="left" wrapText="1"/>
    </xf>
    <xf numFmtId="0" fontId="19" fillId="0" borderId="6" xfId="0" applyFont="1" applyBorder="1" applyAlignment="1">
      <alignment horizontal="left" wrapText="1"/>
    </xf>
    <xf numFmtId="0" fontId="25" fillId="0" borderId="2" xfId="0" applyFont="1" applyFill="1" applyBorder="1" applyAlignment="1"/>
    <xf numFmtId="0" fontId="22" fillId="0" borderId="0" xfId="0" applyFont="1" applyAlignment="1">
      <alignment horizontal="left" wrapText="1"/>
    </xf>
    <xf numFmtId="0" fontId="22" fillId="0" borderId="0" xfId="0" applyFont="1" applyFill="1" applyAlignment="1">
      <alignment horizontal="left" wrapText="1"/>
    </xf>
    <xf numFmtId="0" fontId="4" fillId="0" borderId="1" xfId="0" applyFont="1" applyBorder="1" applyAlignment="1">
      <alignment horizontal="center" wrapText="1"/>
    </xf>
    <xf numFmtId="0" fontId="4" fillId="0" borderId="3" xfId="0" applyFont="1" applyBorder="1" applyAlignment="1">
      <alignment horizontal="center" wrapText="1"/>
    </xf>
    <xf numFmtId="0" fontId="7" fillId="0" borderId="2" xfId="0" applyFont="1" applyBorder="1" applyAlignment="1">
      <alignment horizontal="left" wrapText="1"/>
    </xf>
    <xf numFmtId="3" fontId="20" fillId="0" borderId="4" xfId="0" applyNumberFormat="1" applyFont="1" applyBorder="1" applyAlignment="1">
      <alignment horizontal="center" wrapText="1"/>
    </xf>
    <xf numFmtId="3" fontId="20" fillId="0" borderId="5" xfId="0" applyNumberFormat="1" applyFont="1" applyBorder="1" applyAlignment="1">
      <alignment horizontal="center" wrapText="1"/>
    </xf>
    <xf numFmtId="3" fontId="20" fillId="0" borderId="6" xfId="0" applyNumberFormat="1" applyFont="1" applyBorder="1" applyAlignment="1">
      <alignment horizontal="center" wrapText="1"/>
    </xf>
    <xf numFmtId="0" fontId="7" fillId="0" borderId="4" xfId="0" applyFont="1" applyBorder="1" applyAlignment="1">
      <alignment horizontal="left" wrapText="1"/>
    </xf>
    <xf numFmtId="0" fontId="7" fillId="0" borderId="5" xfId="0" applyFont="1" applyBorder="1" applyAlignment="1">
      <alignment horizontal="left" wrapText="1"/>
    </xf>
    <xf numFmtId="0" fontId="7" fillId="0" borderId="6" xfId="0" applyFont="1" applyBorder="1" applyAlignment="1">
      <alignment horizontal="left" wrapText="1"/>
    </xf>
    <xf numFmtId="1" fontId="7" fillId="0" borderId="4" xfId="0" applyNumberFormat="1" applyFont="1" applyBorder="1" applyAlignment="1">
      <alignment horizontal="center" wrapText="1"/>
    </xf>
    <xf numFmtId="1" fontId="7" fillId="0" borderId="5" xfId="0" applyNumberFormat="1" applyFont="1" applyBorder="1" applyAlignment="1">
      <alignment horizontal="center" wrapText="1"/>
    </xf>
    <xf numFmtId="1" fontId="7" fillId="0" borderId="6" xfId="0" applyNumberFormat="1" applyFont="1" applyBorder="1" applyAlignment="1">
      <alignment horizontal="center" wrapText="1"/>
    </xf>
    <xf numFmtId="0" fontId="21" fillId="0" borderId="9" xfId="0" applyFont="1" applyBorder="1" applyAlignment="1">
      <alignment wrapText="1"/>
    </xf>
    <xf numFmtId="3" fontId="9" fillId="0" borderId="2" xfId="0" applyNumberFormat="1" applyFont="1" applyBorder="1" applyAlignment="1">
      <alignment horizontal="center" wrapText="1"/>
    </xf>
  </cellXfs>
  <cellStyles count="5">
    <cellStyle name="Currency" xfId="1" builtinId="4"/>
    <cellStyle name="Normal" xfId="0" builtinId="0"/>
    <cellStyle name="Normal_HMIWI EG SS" xfId="4" xr:uid="{00000000-0005-0000-0000-000002000000}"/>
    <cellStyle name="Normal_ICR Cost Inputs" xfId="3" xr:uid="{00000000-0005-0000-0000-000003000000}"/>
    <cellStyle name="Normal_SSI Burden Estimate BML 060710"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2"/>
  <sheetViews>
    <sheetView tabSelected="1" topLeftCell="A29" workbookViewId="0">
      <selection activeCell="A33" sqref="A33:I33"/>
    </sheetView>
  </sheetViews>
  <sheetFormatPr defaultRowHeight="15" x14ac:dyDescent="0.25"/>
  <cols>
    <col min="1" max="1" width="33.85546875" customWidth="1"/>
    <col min="2" max="2" width="16.28515625" customWidth="1"/>
    <col min="3" max="3" width="18.5703125" customWidth="1"/>
    <col min="4" max="4" width="18" customWidth="1"/>
    <col min="5" max="5" width="19.140625" customWidth="1"/>
    <col min="6" max="6" width="19.28515625" customWidth="1"/>
    <col min="7" max="7" width="22.5703125" customWidth="1"/>
    <col min="8" max="8" width="20.85546875" customWidth="1"/>
    <col min="9" max="9" width="15.5703125" customWidth="1"/>
    <col min="10" max="10" width="11.28515625" customWidth="1"/>
    <col min="12" max="12" width="9.7109375" customWidth="1"/>
  </cols>
  <sheetData>
    <row r="1" spans="1:13" ht="15.75" x14ac:dyDescent="0.25">
      <c r="A1" s="10" t="s">
        <v>0</v>
      </c>
      <c r="B1" s="1"/>
      <c r="C1" s="1"/>
      <c r="D1" s="1"/>
      <c r="E1" s="1"/>
      <c r="F1" s="1"/>
      <c r="G1" s="1"/>
      <c r="H1" s="1"/>
      <c r="I1" s="1"/>
      <c r="J1" s="22"/>
      <c r="K1" s="70" t="s">
        <v>80</v>
      </c>
      <c r="L1" s="70"/>
      <c r="M1" s="70"/>
    </row>
    <row r="2" spans="1:13" ht="15" customHeight="1" x14ac:dyDescent="0.25">
      <c r="A2" s="1"/>
      <c r="B2" s="1"/>
      <c r="C2" s="1"/>
      <c r="D2" s="1"/>
      <c r="E2" s="1"/>
      <c r="F2" s="1"/>
      <c r="G2" s="1"/>
      <c r="H2" s="1"/>
      <c r="I2" s="1"/>
      <c r="K2" s="70"/>
      <c r="L2" s="70"/>
      <c r="M2" s="70"/>
    </row>
    <row r="3" spans="1:13" x14ac:dyDescent="0.25">
      <c r="A3" s="1"/>
      <c r="B3" s="1"/>
      <c r="C3" s="1"/>
      <c r="D3" s="1"/>
      <c r="E3" s="1"/>
      <c r="F3" s="36">
        <f>M10</f>
        <v>112.97999999999999</v>
      </c>
      <c r="G3" s="36">
        <f>M9</f>
        <v>149.35200000000003</v>
      </c>
      <c r="H3" s="36">
        <f>M11</f>
        <v>54.81</v>
      </c>
      <c r="I3" s="1"/>
      <c r="K3" s="70"/>
      <c r="L3" s="70"/>
      <c r="M3" s="70"/>
    </row>
    <row r="4" spans="1:13" ht="15" customHeight="1" x14ac:dyDescent="0.25">
      <c r="A4" s="79" t="s">
        <v>1</v>
      </c>
      <c r="B4" s="2" t="s">
        <v>2</v>
      </c>
      <c r="C4" s="2" t="s">
        <v>3</v>
      </c>
      <c r="D4" s="2" t="s">
        <v>4</v>
      </c>
      <c r="E4" s="3" t="s">
        <v>5</v>
      </c>
      <c r="F4" s="16" t="s">
        <v>6</v>
      </c>
      <c r="G4" s="16" t="s">
        <v>7</v>
      </c>
      <c r="H4" s="16" t="s">
        <v>8</v>
      </c>
      <c r="I4" s="2" t="s">
        <v>9</v>
      </c>
      <c r="K4" s="71"/>
      <c r="L4" s="71"/>
      <c r="M4" s="71"/>
    </row>
    <row r="5" spans="1:13" ht="51" x14ac:dyDescent="0.25">
      <c r="A5" s="80"/>
      <c r="B5" s="2" t="s">
        <v>10</v>
      </c>
      <c r="C5" s="2" t="s">
        <v>11</v>
      </c>
      <c r="D5" s="2" t="s">
        <v>12</v>
      </c>
      <c r="E5" s="2" t="s">
        <v>13</v>
      </c>
      <c r="F5" s="2" t="s">
        <v>14</v>
      </c>
      <c r="G5" s="2" t="s">
        <v>15</v>
      </c>
      <c r="H5" s="2" t="s">
        <v>16</v>
      </c>
      <c r="I5" s="2" t="s">
        <v>17</v>
      </c>
      <c r="J5" s="21"/>
      <c r="K5" s="41" t="s">
        <v>38</v>
      </c>
      <c r="L5" s="41" t="s">
        <v>81</v>
      </c>
      <c r="M5" s="41" t="s">
        <v>82</v>
      </c>
    </row>
    <row r="6" spans="1:13" x14ac:dyDescent="0.25">
      <c r="A6" s="25" t="s">
        <v>51</v>
      </c>
      <c r="B6" s="26" t="s">
        <v>54</v>
      </c>
      <c r="C6" s="2"/>
      <c r="D6" s="2"/>
      <c r="E6" s="2"/>
      <c r="F6" s="2"/>
      <c r="G6" s="2"/>
      <c r="H6" s="2"/>
      <c r="I6" s="2"/>
      <c r="J6" s="20"/>
      <c r="K6" s="41"/>
      <c r="L6" s="41"/>
      <c r="M6" s="41"/>
    </row>
    <row r="7" spans="1:13" x14ac:dyDescent="0.25">
      <c r="A7" s="25" t="s">
        <v>52</v>
      </c>
      <c r="B7" s="26" t="s">
        <v>54</v>
      </c>
      <c r="C7" s="2"/>
      <c r="D7" s="2"/>
      <c r="E7" s="2"/>
      <c r="F7" s="2"/>
      <c r="G7" s="2"/>
      <c r="H7" s="2"/>
      <c r="I7" s="2"/>
      <c r="J7" s="20"/>
      <c r="K7" s="41"/>
      <c r="L7" s="41"/>
      <c r="M7" s="41"/>
    </row>
    <row r="8" spans="1:13" x14ac:dyDescent="0.25">
      <c r="A8" s="25" t="s">
        <v>53</v>
      </c>
      <c r="B8" s="2"/>
      <c r="C8" s="2"/>
      <c r="D8" s="2"/>
      <c r="E8" s="2"/>
      <c r="F8" s="2"/>
      <c r="G8" s="2"/>
      <c r="H8" s="2"/>
      <c r="I8" s="2"/>
      <c r="J8" s="20"/>
      <c r="K8" s="41"/>
      <c r="L8" s="41"/>
      <c r="M8" s="41"/>
    </row>
    <row r="9" spans="1:13" ht="29.25" x14ac:dyDescent="0.25">
      <c r="A9" s="11" t="s">
        <v>55</v>
      </c>
      <c r="B9" s="12">
        <v>4</v>
      </c>
      <c r="C9" s="12">
        <v>1</v>
      </c>
      <c r="D9" s="12">
        <f>B9*C9</f>
        <v>4</v>
      </c>
      <c r="E9" s="12">
        <v>10</v>
      </c>
      <c r="F9" s="12">
        <f>D9*E9</f>
        <v>40</v>
      </c>
      <c r="G9" s="12">
        <f>F9*0.05</f>
        <v>2</v>
      </c>
      <c r="H9" s="12">
        <f>F9*0.1</f>
        <v>4</v>
      </c>
      <c r="I9" s="28">
        <f>F9*$F$3+G9*$G$3+H9*$H$3</f>
        <v>5037.1439999999993</v>
      </c>
      <c r="K9" s="42" t="s">
        <v>39</v>
      </c>
      <c r="L9" s="43">
        <v>71.12</v>
      </c>
      <c r="M9" s="43">
        <f>L9+1.1*L9</f>
        <v>149.35200000000003</v>
      </c>
    </row>
    <row r="10" spans="1:13" ht="16.5" x14ac:dyDescent="0.25">
      <c r="A10" s="4" t="s">
        <v>56</v>
      </c>
      <c r="B10" s="27">
        <v>8</v>
      </c>
      <c r="C10" s="27">
        <v>1</v>
      </c>
      <c r="D10" s="27">
        <f t="shared" ref="D10:D16" si="0">B10*C10</f>
        <v>8</v>
      </c>
      <c r="E10" s="12">
        <v>10</v>
      </c>
      <c r="F10" s="12">
        <f t="shared" ref="F10:F16" si="1">D10*E10</f>
        <v>80</v>
      </c>
      <c r="G10" s="12">
        <f t="shared" ref="G10:G16" si="2">F10*0.05</f>
        <v>4</v>
      </c>
      <c r="H10" s="12">
        <f t="shared" ref="H10:H16" si="3">F10*0.1</f>
        <v>8</v>
      </c>
      <c r="I10" s="28">
        <f t="shared" ref="I10:I16" si="4">F10*$F$3+G10*$G$3+H10*$H$3</f>
        <v>10074.287999999999</v>
      </c>
      <c r="K10" s="42" t="s">
        <v>40</v>
      </c>
      <c r="L10" s="43">
        <v>53.8</v>
      </c>
      <c r="M10" s="43">
        <f>L10+1.1*L10</f>
        <v>112.97999999999999</v>
      </c>
    </row>
    <row r="11" spans="1:13" ht="15.75" customHeight="1" x14ac:dyDescent="0.25">
      <c r="A11" s="4" t="s">
        <v>57</v>
      </c>
      <c r="B11" s="12">
        <v>8</v>
      </c>
      <c r="C11" s="12">
        <v>1</v>
      </c>
      <c r="D11" s="27">
        <f t="shared" si="0"/>
        <v>8</v>
      </c>
      <c r="E11" s="12">
        <v>10</v>
      </c>
      <c r="F11" s="12">
        <f t="shared" si="1"/>
        <v>80</v>
      </c>
      <c r="G11" s="12">
        <f t="shared" si="2"/>
        <v>4</v>
      </c>
      <c r="H11" s="12">
        <f t="shared" si="3"/>
        <v>8</v>
      </c>
      <c r="I11" s="28">
        <f t="shared" si="4"/>
        <v>10074.287999999999</v>
      </c>
      <c r="J11" s="21"/>
      <c r="K11" s="42" t="s">
        <v>41</v>
      </c>
      <c r="L11" s="43">
        <v>26.1</v>
      </c>
      <c r="M11" s="43">
        <f>L11+1.1*L11</f>
        <v>54.81</v>
      </c>
    </row>
    <row r="12" spans="1:13" ht="29.25" x14ac:dyDescent="0.25">
      <c r="A12" s="11" t="s">
        <v>58</v>
      </c>
      <c r="B12" s="12">
        <v>12</v>
      </c>
      <c r="C12" s="12">
        <v>12</v>
      </c>
      <c r="D12" s="12">
        <f t="shared" si="0"/>
        <v>144</v>
      </c>
      <c r="E12" s="12">
        <v>10</v>
      </c>
      <c r="F12" s="12">
        <f t="shared" si="1"/>
        <v>1440</v>
      </c>
      <c r="G12" s="12">
        <f t="shared" si="2"/>
        <v>72</v>
      </c>
      <c r="H12" s="12">
        <f t="shared" si="3"/>
        <v>144</v>
      </c>
      <c r="I12" s="28">
        <f t="shared" si="4"/>
        <v>181337.18400000001</v>
      </c>
      <c r="K12" s="44"/>
      <c r="L12" s="44"/>
      <c r="M12" s="44"/>
    </row>
    <row r="13" spans="1:13" ht="16.5" x14ac:dyDescent="0.25">
      <c r="A13" s="11" t="s">
        <v>59</v>
      </c>
      <c r="B13" s="12">
        <v>8</v>
      </c>
      <c r="C13" s="12">
        <v>12</v>
      </c>
      <c r="D13" s="12">
        <f t="shared" si="0"/>
        <v>96</v>
      </c>
      <c r="E13" s="12">
        <v>10</v>
      </c>
      <c r="F13" s="12">
        <f t="shared" si="1"/>
        <v>960</v>
      </c>
      <c r="G13" s="12">
        <f t="shared" si="2"/>
        <v>48</v>
      </c>
      <c r="H13" s="12">
        <f t="shared" si="3"/>
        <v>96</v>
      </c>
      <c r="I13" s="28">
        <f t="shared" si="4"/>
        <v>120891.45599999999</v>
      </c>
      <c r="K13" s="72"/>
      <c r="L13" s="72"/>
      <c r="M13" s="44"/>
    </row>
    <row r="14" spans="1:13" ht="18" customHeight="1" x14ac:dyDescent="0.25">
      <c r="A14" s="69" t="s">
        <v>72</v>
      </c>
      <c r="B14" s="12">
        <v>8</v>
      </c>
      <c r="C14" s="12">
        <v>1</v>
      </c>
      <c r="D14" s="12">
        <f t="shared" si="0"/>
        <v>8</v>
      </c>
      <c r="E14" s="12">
        <v>5</v>
      </c>
      <c r="F14" s="12">
        <f t="shared" si="1"/>
        <v>40</v>
      </c>
      <c r="G14" s="12">
        <f t="shared" si="2"/>
        <v>2</v>
      </c>
      <c r="H14" s="12">
        <f t="shared" si="3"/>
        <v>4</v>
      </c>
      <c r="I14" s="28">
        <f t="shared" si="4"/>
        <v>5037.1439999999993</v>
      </c>
      <c r="J14" s="24"/>
      <c r="K14" s="49"/>
      <c r="L14" s="49"/>
      <c r="M14" s="44"/>
    </row>
    <row r="15" spans="1:13" ht="29.25" customHeight="1" x14ac:dyDescent="0.25">
      <c r="A15" s="69" t="s">
        <v>73</v>
      </c>
      <c r="B15" s="12">
        <v>8</v>
      </c>
      <c r="C15" s="12">
        <v>1</v>
      </c>
      <c r="D15" s="12">
        <f t="shared" si="0"/>
        <v>8</v>
      </c>
      <c r="E15" s="12">
        <v>5</v>
      </c>
      <c r="F15" s="12">
        <f t="shared" si="1"/>
        <v>40</v>
      </c>
      <c r="G15" s="12">
        <f t="shared" si="2"/>
        <v>2</v>
      </c>
      <c r="H15" s="12">
        <f t="shared" si="3"/>
        <v>4</v>
      </c>
      <c r="I15" s="28">
        <f t="shared" si="4"/>
        <v>5037.1439999999993</v>
      </c>
      <c r="J15" s="21"/>
      <c r="K15" s="76" t="s">
        <v>47</v>
      </c>
      <c r="L15" s="76"/>
      <c r="M15" s="44"/>
    </row>
    <row r="16" spans="1:13" ht="16.5" customHeight="1" x14ac:dyDescent="0.25">
      <c r="A16" s="11" t="s">
        <v>74</v>
      </c>
      <c r="B16" s="12">
        <v>8</v>
      </c>
      <c r="C16" s="12">
        <v>2</v>
      </c>
      <c r="D16" s="12">
        <f t="shared" si="0"/>
        <v>16</v>
      </c>
      <c r="E16" s="12">
        <v>10</v>
      </c>
      <c r="F16" s="12">
        <f t="shared" si="1"/>
        <v>160</v>
      </c>
      <c r="G16" s="12">
        <f t="shared" si="2"/>
        <v>8</v>
      </c>
      <c r="H16" s="12">
        <f t="shared" si="3"/>
        <v>16</v>
      </c>
      <c r="I16" s="28">
        <f t="shared" si="4"/>
        <v>20148.575999999997</v>
      </c>
      <c r="J16" s="21"/>
      <c r="K16" s="45">
        <f>F28</f>
        <v>3870</v>
      </c>
      <c r="L16" s="46" t="s">
        <v>48</v>
      </c>
      <c r="M16" s="44"/>
    </row>
    <row r="17" spans="1:13" x14ac:dyDescent="0.25">
      <c r="A17" s="81" t="s">
        <v>18</v>
      </c>
      <c r="B17" s="81"/>
      <c r="C17" s="81"/>
      <c r="D17" s="81"/>
      <c r="E17" s="81"/>
      <c r="F17" s="82">
        <f>SUM(F9:H16)</f>
        <v>3266</v>
      </c>
      <c r="G17" s="83"/>
      <c r="H17" s="84"/>
      <c r="I17" s="29">
        <f>SUM(I9:I16)</f>
        <v>357637.22399999993</v>
      </c>
      <c r="K17" s="45">
        <f>(C16*E16)+(C15*E15)+(C14*E14)</f>
        <v>30</v>
      </c>
      <c r="L17" s="46" t="s">
        <v>49</v>
      </c>
      <c r="M17" s="44"/>
    </row>
    <row r="18" spans="1:13" x14ac:dyDescent="0.25">
      <c r="A18" s="25" t="s">
        <v>62</v>
      </c>
      <c r="B18" s="33"/>
      <c r="C18" s="33"/>
      <c r="D18" s="33"/>
      <c r="E18" s="33"/>
      <c r="F18" s="34"/>
      <c r="G18" s="34"/>
      <c r="H18" s="34"/>
      <c r="I18" s="17"/>
      <c r="K18" s="45">
        <f>K16/K17</f>
        <v>129</v>
      </c>
      <c r="L18" s="46" t="s">
        <v>50</v>
      </c>
      <c r="M18" s="44"/>
    </row>
    <row r="19" spans="1:13" ht="25.5" x14ac:dyDescent="0.25">
      <c r="A19" s="25" t="s">
        <v>63</v>
      </c>
      <c r="B19" s="26" t="s">
        <v>67</v>
      </c>
      <c r="C19" s="33"/>
      <c r="D19" s="33"/>
      <c r="E19" s="33"/>
      <c r="F19" s="34"/>
      <c r="G19" s="34"/>
      <c r="H19" s="34"/>
      <c r="I19" s="17"/>
      <c r="K19" s="47"/>
      <c r="L19" s="48"/>
    </row>
    <row r="20" spans="1:13" x14ac:dyDescent="0.25">
      <c r="A20" s="25" t="s">
        <v>64</v>
      </c>
      <c r="B20" s="26" t="s">
        <v>68</v>
      </c>
      <c r="C20" s="33"/>
      <c r="D20" s="33"/>
      <c r="E20" s="33"/>
      <c r="F20" s="34"/>
      <c r="G20" s="34"/>
      <c r="H20" s="34"/>
      <c r="I20" s="17"/>
      <c r="K20" s="30"/>
      <c r="L20" s="31"/>
    </row>
    <row r="21" spans="1:13" x14ac:dyDescent="0.25">
      <c r="A21" s="25" t="s">
        <v>65</v>
      </c>
      <c r="B21" s="26" t="s">
        <v>68</v>
      </c>
      <c r="C21" s="33"/>
      <c r="D21" s="33"/>
      <c r="E21" s="33"/>
      <c r="F21" s="34"/>
      <c r="G21" s="34"/>
      <c r="H21" s="34"/>
      <c r="I21" s="17"/>
      <c r="K21" s="30"/>
      <c r="L21" s="31"/>
    </row>
    <row r="22" spans="1:13" x14ac:dyDescent="0.25">
      <c r="A22" s="25" t="s">
        <v>66</v>
      </c>
      <c r="B22" s="33"/>
      <c r="C22" s="33"/>
      <c r="D22" s="33"/>
      <c r="E22" s="33"/>
      <c r="F22" s="34"/>
      <c r="G22" s="34"/>
      <c r="H22" s="34"/>
      <c r="I22" s="17"/>
      <c r="K22" s="30"/>
      <c r="L22" s="31"/>
    </row>
    <row r="23" spans="1:13" ht="14.25" customHeight="1" x14ac:dyDescent="0.25">
      <c r="A23" s="11" t="s">
        <v>96</v>
      </c>
      <c r="B23" s="12">
        <v>1</v>
      </c>
      <c r="C23" s="27">
        <v>52</v>
      </c>
      <c r="D23" s="12">
        <f t="shared" ref="D23:D24" si="5">B23*C23</f>
        <v>52</v>
      </c>
      <c r="E23" s="12">
        <v>10</v>
      </c>
      <c r="F23" s="12">
        <f t="shared" ref="F23:F24" si="6">D23*E23</f>
        <v>520</v>
      </c>
      <c r="G23" s="5">
        <f t="shared" ref="G23:G24" si="7">F23*0.05</f>
        <v>26</v>
      </c>
      <c r="H23" s="5">
        <f t="shared" ref="H23:H24" si="8">F23*0.1</f>
        <v>52</v>
      </c>
      <c r="I23" s="6">
        <f t="shared" ref="I23:I24" si="9">F23*$F$3+G23*$G$3+H23*$H$3</f>
        <v>65482.871999999996</v>
      </c>
      <c r="J23" s="24"/>
      <c r="K23" s="30"/>
      <c r="L23" s="31"/>
    </row>
    <row r="24" spans="1:13" ht="15.75" customHeight="1" x14ac:dyDescent="0.25">
      <c r="A24" s="11" t="s">
        <v>69</v>
      </c>
      <c r="B24" s="12">
        <v>0.25</v>
      </c>
      <c r="C24" s="12">
        <v>2</v>
      </c>
      <c r="D24" s="12">
        <f t="shared" si="5"/>
        <v>0.5</v>
      </c>
      <c r="E24" s="12">
        <v>10</v>
      </c>
      <c r="F24" s="12">
        <f t="shared" si="6"/>
        <v>5</v>
      </c>
      <c r="G24" s="5">
        <f t="shared" si="7"/>
        <v>0.25</v>
      </c>
      <c r="H24" s="5">
        <f t="shared" si="8"/>
        <v>0.5</v>
      </c>
      <c r="I24" s="6">
        <f t="shared" si="9"/>
        <v>629.64299999999992</v>
      </c>
      <c r="J24" s="24"/>
    </row>
    <row r="25" spans="1:13" ht="15.75" customHeight="1" x14ac:dyDescent="0.25">
      <c r="A25" s="32" t="s">
        <v>70</v>
      </c>
      <c r="B25" s="12"/>
      <c r="C25" s="12"/>
      <c r="D25" s="12"/>
      <c r="E25" s="12"/>
      <c r="F25" s="12"/>
      <c r="G25" s="5"/>
      <c r="H25" s="5"/>
      <c r="I25" s="6"/>
      <c r="J25" s="20"/>
    </row>
    <row r="26" spans="1:13" ht="15.75" customHeight="1" x14ac:dyDescent="0.25">
      <c r="A26" s="25" t="s">
        <v>71</v>
      </c>
      <c r="B26" s="26" t="s">
        <v>54</v>
      </c>
      <c r="C26" s="12"/>
      <c r="D26" s="12"/>
      <c r="E26" s="12"/>
      <c r="F26" s="12"/>
      <c r="G26" s="5"/>
      <c r="H26" s="5"/>
      <c r="I26" s="6"/>
      <c r="J26" s="20"/>
    </row>
    <row r="27" spans="1:13" x14ac:dyDescent="0.25">
      <c r="A27" s="85" t="s">
        <v>19</v>
      </c>
      <c r="B27" s="86"/>
      <c r="C27" s="86"/>
      <c r="D27" s="86"/>
      <c r="E27" s="87"/>
      <c r="F27" s="88">
        <f>SUM(F23:H24)</f>
        <v>603.75</v>
      </c>
      <c r="G27" s="89"/>
      <c r="H27" s="90"/>
      <c r="I27" s="17">
        <f>SUM(I23:I24)</f>
        <v>66112.514999999999</v>
      </c>
    </row>
    <row r="28" spans="1:13" x14ac:dyDescent="0.25">
      <c r="A28" s="73" t="s">
        <v>97</v>
      </c>
      <c r="B28" s="74"/>
      <c r="C28" s="74"/>
      <c r="D28" s="74"/>
      <c r="E28" s="75"/>
      <c r="F28" s="82">
        <f>ROUND(SUM(F17,F27), -1)</f>
        <v>3870</v>
      </c>
      <c r="G28" s="83"/>
      <c r="H28" s="84"/>
      <c r="I28" s="7">
        <f>ROUND(SUM(I27,I17), -3)</f>
        <v>424000</v>
      </c>
    </row>
    <row r="29" spans="1:13" ht="16.5" customHeight="1" x14ac:dyDescent="0.25">
      <c r="A29" s="73" t="s">
        <v>102</v>
      </c>
      <c r="B29" s="74"/>
      <c r="C29" s="74"/>
      <c r="D29" s="74"/>
      <c r="E29" s="74"/>
      <c r="F29" s="74"/>
      <c r="G29" s="74"/>
      <c r="H29" s="75"/>
      <c r="I29" s="35">
        <f>ROUND(5400, 0)</f>
        <v>5400</v>
      </c>
      <c r="J29" s="24"/>
    </row>
    <row r="30" spans="1:13" x14ac:dyDescent="0.25">
      <c r="A30" s="73" t="s">
        <v>98</v>
      </c>
      <c r="B30" s="74"/>
      <c r="C30" s="74"/>
      <c r="D30" s="74"/>
      <c r="E30" s="74"/>
      <c r="F30" s="74"/>
      <c r="G30" s="74"/>
      <c r="H30" s="75"/>
      <c r="I30" s="7">
        <f>ROUND(SUM(I28:I29),-3)</f>
        <v>429000</v>
      </c>
    </row>
    <row r="31" spans="1:13" x14ac:dyDescent="0.25">
      <c r="A31" s="1"/>
      <c r="B31" s="1"/>
      <c r="C31" s="1"/>
      <c r="D31" s="1"/>
      <c r="E31" s="1"/>
      <c r="F31" s="1"/>
      <c r="G31" s="1"/>
      <c r="H31" s="1"/>
      <c r="I31" s="37"/>
      <c r="J31" s="40"/>
    </row>
    <row r="32" spans="1:13" x14ac:dyDescent="0.25">
      <c r="A32" s="8" t="s">
        <v>20</v>
      </c>
      <c r="B32" s="1"/>
      <c r="C32" s="1"/>
      <c r="D32" s="1"/>
      <c r="E32" s="1"/>
      <c r="F32" s="1"/>
      <c r="G32" s="1"/>
      <c r="H32" s="1"/>
      <c r="I32" s="37"/>
      <c r="J32" s="38"/>
    </row>
    <row r="33" spans="1:9" ht="18.75" x14ac:dyDescent="0.25">
      <c r="A33" s="77" t="s">
        <v>75</v>
      </c>
      <c r="B33" s="77"/>
      <c r="C33" s="77"/>
      <c r="D33" s="77"/>
      <c r="E33" s="77"/>
      <c r="F33" s="77"/>
      <c r="G33" s="77"/>
      <c r="H33" s="77"/>
      <c r="I33" s="77"/>
    </row>
    <row r="34" spans="1:9" ht="45" customHeight="1" x14ac:dyDescent="0.25">
      <c r="A34" s="78" t="s">
        <v>76</v>
      </c>
      <c r="B34" s="78"/>
      <c r="C34" s="78"/>
      <c r="D34" s="78"/>
      <c r="E34" s="78"/>
      <c r="F34" s="78"/>
      <c r="G34" s="78"/>
      <c r="H34" s="78"/>
      <c r="I34" s="78"/>
    </row>
    <row r="35" spans="1:9" ht="16.5" x14ac:dyDescent="0.25">
      <c r="A35" s="15" t="s">
        <v>77</v>
      </c>
      <c r="B35" s="39"/>
      <c r="C35" s="39"/>
      <c r="D35" s="39"/>
      <c r="E35" s="39"/>
      <c r="F35" s="39"/>
      <c r="G35" s="39"/>
      <c r="H35" s="39"/>
      <c r="I35" s="39"/>
    </row>
    <row r="36" spans="1:9" ht="16.5" customHeight="1" x14ac:dyDescent="0.25">
      <c r="A36" s="15" t="s">
        <v>78</v>
      </c>
      <c r="B36" s="39"/>
      <c r="C36" s="39"/>
      <c r="D36" s="39"/>
      <c r="E36" s="39"/>
      <c r="F36" s="39"/>
      <c r="G36" s="39"/>
      <c r="H36" s="39"/>
      <c r="I36" s="39"/>
    </row>
    <row r="37" spans="1:9" ht="16.5" x14ac:dyDescent="0.25">
      <c r="A37" s="15" t="s">
        <v>79</v>
      </c>
      <c r="B37" s="39"/>
      <c r="C37" s="39"/>
      <c r="D37" s="39"/>
      <c r="E37" s="39"/>
      <c r="F37" s="39"/>
      <c r="G37" s="39"/>
      <c r="H37" s="39"/>
      <c r="I37" s="39"/>
    </row>
    <row r="38" spans="1:9" ht="16.5" x14ac:dyDescent="0.25">
      <c r="A38" s="9" t="s">
        <v>21</v>
      </c>
      <c r="B38" s="1"/>
      <c r="C38" s="1"/>
      <c r="D38" s="1"/>
      <c r="E38" s="1"/>
      <c r="F38" s="1"/>
      <c r="G38" s="1"/>
      <c r="H38" s="1"/>
      <c r="I38" s="1"/>
    </row>
    <row r="39" spans="1:9" ht="20.25" customHeight="1" x14ac:dyDescent="0.25">
      <c r="A39" s="67" t="s">
        <v>94</v>
      </c>
      <c r="B39" s="68"/>
      <c r="C39" s="68"/>
      <c r="D39" s="68"/>
      <c r="E39" s="68"/>
      <c r="F39" s="68"/>
      <c r="G39" s="68"/>
      <c r="H39" s="68"/>
      <c r="I39" s="68"/>
    </row>
    <row r="40" spans="1:9" ht="16.5" x14ac:dyDescent="0.25">
      <c r="A40" s="9" t="s">
        <v>61</v>
      </c>
      <c r="B40" s="1"/>
      <c r="C40" s="1"/>
      <c r="D40" s="1"/>
      <c r="E40" s="1"/>
      <c r="F40" s="1"/>
      <c r="G40" s="1"/>
      <c r="H40" s="1"/>
      <c r="I40" s="1"/>
    </row>
    <row r="41" spans="1:9" ht="16.5" x14ac:dyDescent="0.25">
      <c r="A41" s="9" t="s">
        <v>60</v>
      </c>
      <c r="B41" s="1"/>
      <c r="C41" s="1"/>
      <c r="D41" s="1"/>
      <c r="E41" s="1"/>
      <c r="F41" s="1"/>
      <c r="G41" s="1"/>
      <c r="H41" s="1"/>
      <c r="I41" s="1"/>
    </row>
    <row r="42" spans="1:9" ht="16.5" x14ac:dyDescent="0.25">
      <c r="A42" s="9" t="s">
        <v>100</v>
      </c>
    </row>
  </sheetData>
  <mergeCells count="14">
    <mergeCell ref="A33:I33"/>
    <mergeCell ref="A34:I34"/>
    <mergeCell ref="A4:A5"/>
    <mergeCell ref="A17:E17"/>
    <mergeCell ref="F17:H17"/>
    <mergeCell ref="A27:E27"/>
    <mergeCell ref="F27:H27"/>
    <mergeCell ref="A28:E28"/>
    <mergeCell ref="F28:H28"/>
    <mergeCell ref="K1:M4"/>
    <mergeCell ref="K13:L13"/>
    <mergeCell ref="A29:H29"/>
    <mergeCell ref="A30:H30"/>
    <mergeCell ref="K15:L15"/>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3"/>
  <sheetViews>
    <sheetView workbookViewId="0">
      <selection activeCell="D25" sqref="D25"/>
    </sheetView>
  </sheetViews>
  <sheetFormatPr defaultRowHeight="15" x14ac:dyDescent="0.25"/>
  <cols>
    <col min="1" max="1" width="45.28515625" customWidth="1"/>
    <col min="2" max="2" width="14.42578125" customWidth="1"/>
    <col min="3" max="3" width="14.140625" customWidth="1"/>
    <col min="4" max="4" width="16.5703125" customWidth="1"/>
    <col min="5" max="5" width="15.140625" customWidth="1"/>
    <col min="6" max="6" width="15.42578125" customWidth="1"/>
    <col min="7" max="7" width="18.140625" customWidth="1"/>
    <col min="8" max="8" width="17.28515625" customWidth="1"/>
    <col min="9" max="9" width="19.28515625" customWidth="1"/>
    <col min="10" max="10" width="10.28515625" customWidth="1"/>
  </cols>
  <sheetData>
    <row r="1" spans="1:13" ht="15.75" x14ac:dyDescent="0.25">
      <c r="A1" s="10" t="s">
        <v>22</v>
      </c>
      <c r="J1" s="23"/>
      <c r="K1" s="70" t="s">
        <v>83</v>
      </c>
      <c r="L1" s="70"/>
      <c r="M1" s="70"/>
    </row>
    <row r="2" spans="1:13" x14ac:dyDescent="0.25">
      <c r="K2" s="70"/>
      <c r="L2" s="70"/>
      <c r="M2" s="70"/>
    </row>
    <row r="3" spans="1:13" x14ac:dyDescent="0.25">
      <c r="F3" s="58">
        <f>M7</f>
        <v>48.080000000000005</v>
      </c>
      <c r="G3" s="58">
        <f>M8</f>
        <v>64.8</v>
      </c>
      <c r="H3" s="58">
        <f>M9</f>
        <v>26.016000000000005</v>
      </c>
      <c r="K3" s="70"/>
      <c r="L3" s="70"/>
      <c r="M3" s="70"/>
    </row>
    <row r="4" spans="1:13" ht="15.75" customHeight="1" thickBot="1" x14ac:dyDescent="0.3">
      <c r="A4" s="79" t="s">
        <v>23</v>
      </c>
      <c r="B4" s="2" t="s">
        <v>24</v>
      </c>
      <c r="C4" s="2" t="s">
        <v>3</v>
      </c>
      <c r="D4" s="2" t="s">
        <v>25</v>
      </c>
      <c r="E4" s="2" t="s">
        <v>26</v>
      </c>
      <c r="F4" s="59" t="s">
        <v>6</v>
      </c>
      <c r="G4" s="59" t="s">
        <v>27</v>
      </c>
      <c r="H4" s="59" t="s">
        <v>8</v>
      </c>
      <c r="I4" s="2" t="s">
        <v>9</v>
      </c>
      <c r="K4" s="91"/>
      <c r="L4" s="91"/>
      <c r="M4" s="91"/>
    </row>
    <row r="5" spans="1:13" ht="51.75" thickBot="1" x14ac:dyDescent="0.3">
      <c r="A5" s="80"/>
      <c r="B5" s="2" t="s">
        <v>28</v>
      </c>
      <c r="C5" s="2" t="s">
        <v>29</v>
      </c>
      <c r="D5" s="2" t="s">
        <v>30</v>
      </c>
      <c r="E5" s="2" t="s">
        <v>31</v>
      </c>
      <c r="F5" s="2" t="s">
        <v>32</v>
      </c>
      <c r="G5" s="2" t="s">
        <v>15</v>
      </c>
      <c r="H5" s="2" t="s">
        <v>33</v>
      </c>
      <c r="I5" s="2" t="s">
        <v>34</v>
      </c>
      <c r="J5" s="20"/>
      <c r="K5" s="50"/>
      <c r="L5" s="51" t="s">
        <v>42</v>
      </c>
      <c r="M5" s="52" t="s">
        <v>43</v>
      </c>
    </row>
    <row r="6" spans="1:13" x14ac:dyDescent="0.25">
      <c r="A6" s="63" t="s">
        <v>84</v>
      </c>
      <c r="B6" s="2"/>
      <c r="C6" s="2"/>
      <c r="D6" s="2"/>
      <c r="E6" s="2"/>
      <c r="F6" s="2"/>
      <c r="G6" s="2"/>
      <c r="H6" s="2"/>
      <c r="I6" s="2"/>
      <c r="J6" s="20"/>
      <c r="K6" s="60"/>
      <c r="L6" s="61"/>
      <c r="M6" s="62"/>
    </row>
    <row r="7" spans="1:13" ht="30" customHeight="1" x14ac:dyDescent="0.25">
      <c r="A7" s="11" t="s">
        <v>85</v>
      </c>
      <c r="B7" s="5">
        <v>24</v>
      </c>
      <c r="C7" s="5">
        <v>1</v>
      </c>
      <c r="D7" s="5">
        <f>B7*C7</f>
        <v>24</v>
      </c>
      <c r="E7" s="12">
        <v>0</v>
      </c>
      <c r="F7" s="5">
        <f>D7*E7</f>
        <v>0</v>
      </c>
      <c r="G7" s="5">
        <f>F7*0.05</f>
        <v>0</v>
      </c>
      <c r="H7" s="5">
        <f>F7*0.1</f>
        <v>0</v>
      </c>
      <c r="I7" s="18">
        <f>F7*$F$3+G7*$G$3+H7*$H$3</f>
        <v>0</v>
      </c>
      <c r="K7" s="53" t="s">
        <v>44</v>
      </c>
      <c r="L7" s="53">
        <v>30.05</v>
      </c>
      <c r="M7" s="54">
        <f>L7*1.6</f>
        <v>48.080000000000005</v>
      </c>
    </row>
    <row r="8" spans="1:13" ht="16.5" x14ac:dyDescent="0.25">
      <c r="A8" s="4" t="s">
        <v>86</v>
      </c>
      <c r="B8" s="5">
        <v>24</v>
      </c>
      <c r="C8" s="12">
        <v>0.2</v>
      </c>
      <c r="D8" s="5">
        <f>B8*C8</f>
        <v>4.8000000000000007</v>
      </c>
      <c r="E8" s="12">
        <v>0</v>
      </c>
      <c r="F8" s="5">
        <f>D8*E8</f>
        <v>0</v>
      </c>
      <c r="G8" s="5">
        <f>F8*0.05</f>
        <v>0</v>
      </c>
      <c r="H8" s="5">
        <f>F8*0.1</f>
        <v>0</v>
      </c>
      <c r="I8" s="18">
        <f>F8*$F$3+G8*$G$3+H8*$H$3</f>
        <v>0</v>
      </c>
      <c r="K8" s="55" t="s">
        <v>45</v>
      </c>
      <c r="L8" s="55">
        <v>40.5</v>
      </c>
      <c r="M8" s="56">
        <f>L8*1.6</f>
        <v>64.8</v>
      </c>
    </row>
    <row r="9" spans="1:13" x14ac:dyDescent="0.25">
      <c r="A9" s="4" t="s">
        <v>87</v>
      </c>
      <c r="B9" s="5"/>
      <c r="C9" s="5"/>
      <c r="D9" s="5"/>
      <c r="E9" s="12"/>
      <c r="F9" s="5"/>
      <c r="G9" s="5"/>
      <c r="H9" s="5"/>
      <c r="I9" s="19"/>
      <c r="K9" s="57" t="s">
        <v>46</v>
      </c>
      <c r="L9" s="57">
        <v>16.260000000000002</v>
      </c>
      <c r="M9" s="56">
        <f>L9*1.6</f>
        <v>26.016000000000005</v>
      </c>
    </row>
    <row r="10" spans="1:13" ht="62.25" customHeight="1" x14ac:dyDescent="0.25">
      <c r="A10" s="11" t="s">
        <v>88</v>
      </c>
      <c r="B10" s="27">
        <v>4</v>
      </c>
      <c r="C10" s="5">
        <v>1</v>
      </c>
      <c r="D10" s="12">
        <f t="shared" ref="D10:D13" si="0">B10*C10</f>
        <v>4</v>
      </c>
      <c r="E10" s="12">
        <v>0</v>
      </c>
      <c r="F10" s="5">
        <f t="shared" ref="F10:F13" si="1">D10*E10</f>
        <v>0</v>
      </c>
      <c r="G10" s="5">
        <f t="shared" ref="G10:G13" si="2">F10*0.05</f>
        <v>0</v>
      </c>
      <c r="H10" s="5">
        <f t="shared" ref="H10:H13" si="3">F10*0.1</f>
        <v>0</v>
      </c>
      <c r="I10" s="18">
        <f t="shared" ref="I10:I13" si="4">F10*$F$3+G10*$G$3+H10*$H$3</f>
        <v>0</v>
      </c>
      <c r="J10" s="66"/>
    </row>
    <row r="11" spans="1:13" ht="16.5" x14ac:dyDescent="0.25">
      <c r="A11" s="4" t="s">
        <v>89</v>
      </c>
      <c r="B11" s="5">
        <v>8</v>
      </c>
      <c r="C11" s="5">
        <v>1</v>
      </c>
      <c r="D11" s="5">
        <f t="shared" si="0"/>
        <v>8</v>
      </c>
      <c r="E11" s="12">
        <v>0</v>
      </c>
      <c r="F11" s="5">
        <f t="shared" si="1"/>
        <v>0</v>
      </c>
      <c r="G11" s="5">
        <f t="shared" si="2"/>
        <v>0</v>
      </c>
      <c r="H11" s="5">
        <f t="shared" si="3"/>
        <v>0</v>
      </c>
      <c r="I11" s="18">
        <f t="shared" si="4"/>
        <v>0</v>
      </c>
    </row>
    <row r="12" spans="1:13" ht="16.5" x14ac:dyDescent="0.25">
      <c r="A12" s="4" t="s">
        <v>90</v>
      </c>
      <c r="B12" s="5">
        <v>8</v>
      </c>
      <c r="C12" s="5">
        <v>1</v>
      </c>
      <c r="D12" s="5">
        <f t="shared" si="0"/>
        <v>8</v>
      </c>
      <c r="E12" s="12">
        <v>0</v>
      </c>
      <c r="F12" s="5">
        <f t="shared" si="1"/>
        <v>0</v>
      </c>
      <c r="G12" s="5">
        <f t="shared" si="2"/>
        <v>0</v>
      </c>
      <c r="H12" s="5">
        <f t="shared" si="3"/>
        <v>0</v>
      </c>
      <c r="I12" s="18">
        <f t="shared" si="4"/>
        <v>0</v>
      </c>
    </row>
    <row r="13" spans="1:13" ht="33" customHeight="1" x14ac:dyDescent="0.25">
      <c r="A13" s="4" t="s">
        <v>91</v>
      </c>
      <c r="B13" s="5">
        <v>12</v>
      </c>
      <c r="C13" s="5">
        <v>2</v>
      </c>
      <c r="D13" s="5">
        <f t="shared" si="0"/>
        <v>24</v>
      </c>
      <c r="E13" s="12">
        <v>10</v>
      </c>
      <c r="F13" s="5">
        <f t="shared" si="1"/>
        <v>240</v>
      </c>
      <c r="G13" s="5">
        <f t="shared" si="2"/>
        <v>12</v>
      </c>
      <c r="H13" s="5">
        <f t="shared" si="3"/>
        <v>24</v>
      </c>
      <c r="I13" s="6">
        <f t="shared" si="4"/>
        <v>12941.184000000001</v>
      </c>
      <c r="J13" s="20"/>
    </row>
    <row r="14" spans="1:13" ht="16.5" x14ac:dyDescent="0.25">
      <c r="A14" s="13" t="s">
        <v>99</v>
      </c>
      <c r="B14" s="5"/>
      <c r="C14" s="5"/>
      <c r="D14" s="5"/>
      <c r="E14" s="12"/>
      <c r="F14" s="92">
        <f>ROUND(SUM(F7:H13), 0)</f>
        <v>276</v>
      </c>
      <c r="G14" s="92"/>
      <c r="H14" s="92"/>
      <c r="I14" s="14">
        <f>ROUND(SUM(I7:I13), -2)</f>
        <v>12900</v>
      </c>
    </row>
    <row r="15" spans="1:13" x14ac:dyDescent="0.25">
      <c r="I15" s="37"/>
      <c r="J15" s="38"/>
    </row>
    <row r="16" spans="1:13" x14ac:dyDescent="0.25">
      <c r="A16" s="8" t="s">
        <v>20</v>
      </c>
      <c r="I16" s="37"/>
      <c r="J16" s="65"/>
    </row>
    <row r="17" spans="1:9" ht="18.75" x14ac:dyDescent="0.25">
      <c r="A17" s="64" t="s">
        <v>92</v>
      </c>
      <c r="B17" s="44"/>
      <c r="C17" s="44"/>
      <c r="D17" s="44"/>
      <c r="E17" s="44"/>
      <c r="F17" s="44"/>
      <c r="G17" s="44"/>
      <c r="H17" s="44"/>
      <c r="I17" s="44"/>
    </row>
    <row r="18" spans="1:9" ht="45" customHeight="1" x14ac:dyDescent="0.25">
      <c r="A18" s="77" t="s">
        <v>93</v>
      </c>
      <c r="B18" s="77"/>
      <c r="C18" s="77"/>
      <c r="D18" s="77"/>
      <c r="E18" s="77"/>
      <c r="F18" s="77"/>
      <c r="G18" s="77"/>
      <c r="H18" s="77"/>
      <c r="I18" s="77"/>
    </row>
    <row r="19" spans="1:9" ht="16.5" x14ac:dyDescent="0.25">
      <c r="A19" s="15" t="s">
        <v>35</v>
      </c>
    </row>
    <row r="20" spans="1:9" ht="16.5" x14ac:dyDescent="0.25">
      <c r="A20" s="15" t="s">
        <v>36</v>
      </c>
    </row>
    <row r="21" spans="1:9" ht="16.5" x14ac:dyDescent="0.25">
      <c r="A21" s="15" t="s">
        <v>95</v>
      </c>
    </row>
    <row r="22" spans="1:9" ht="16.5" x14ac:dyDescent="0.25">
      <c r="A22" s="15" t="s">
        <v>37</v>
      </c>
    </row>
    <row r="23" spans="1:9" ht="16.5" x14ac:dyDescent="0.25">
      <c r="A23" s="15" t="s">
        <v>101</v>
      </c>
    </row>
  </sheetData>
  <mergeCells count="4">
    <mergeCell ref="K1:M4"/>
    <mergeCell ref="A4:A5"/>
    <mergeCell ref="F14:H14"/>
    <mergeCell ref="A18:I18"/>
  </mergeCells>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dc:creator>
  <cp:lastModifiedBy>wwrigley</cp:lastModifiedBy>
  <cp:lastPrinted>2018-06-28T16:53:18Z</cp:lastPrinted>
  <dcterms:created xsi:type="dcterms:W3CDTF">2018-06-28T16:23:34Z</dcterms:created>
  <dcterms:modified xsi:type="dcterms:W3CDTF">2019-02-14T17:23:54Z</dcterms:modified>
</cp:coreProperties>
</file>