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mc:AlternateContent xmlns:mc="http://schemas.openxmlformats.org/markup-compatibility/2006">
    <mc:Choice Requires="x15">
      <x15ac:absPath xmlns:x15ac="http://schemas.microsoft.com/office/spreadsheetml/2010/11/ac" url="\\W1818tdcec026.aa.ad.epa.gov\oei-oic-share\ICR Team\FR Notices - TO BE SIGNED\"/>
    </mc:Choice>
  </mc:AlternateContent>
  <xr:revisionPtr revIDLastSave="0" documentId="8_{5BABC325-9442-4209-AB29-4C2E9B8F9D56}" xr6:coauthVersionLast="36" xr6:coauthVersionMax="36" xr10:uidLastSave="{00000000-0000-0000-0000-000000000000}"/>
  <bookViews>
    <workbookView xWindow="0" yWindow="0" windowWidth="20490" windowHeight="7095" activeTab="1" xr2:uid="{00000000-000D-0000-FFFF-FFFF00000000}"/>
  </bookViews>
  <sheets>
    <sheet name="Respondent Burden" sheetId="1" r:id="rId1"/>
    <sheet name="Agency Burden"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6" i="2" l="1"/>
  <c r="G6" i="2" s="1"/>
  <c r="E7" i="2"/>
  <c r="G7" i="2" s="1"/>
  <c r="E8" i="2"/>
  <c r="E5" i="2"/>
  <c r="G8" i="2" l="1"/>
  <c r="F8" i="2"/>
  <c r="H8" i="2" s="1"/>
  <c r="F7" i="2"/>
  <c r="H7" i="2"/>
  <c r="F6" i="2"/>
  <c r="H6" i="2" s="1"/>
  <c r="F5" i="2"/>
  <c r="E9" i="2" s="1"/>
  <c r="G5" i="2"/>
  <c r="D10" i="1"/>
  <c r="F10" i="1" s="1"/>
  <c r="D11" i="1"/>
  <c r="F11" i="1" s="1"/>
  <c r="D12" i="1"/>
  <c r="F12" i="1" s="1"/>
  <c r="G12" i="1" s="1"/>
  <c r="D16" i="1"/>
  <c r="F16" i="1" s="1"/>
  <c r="D17" i="1"/>
  <c r="F17" i="1" s="1"/>
  <c r="D23" i="1"/>
  <c r="F23" i="1" s="1"/>
  <c r="D24" i="1"/>
  <c r="F24" i="1" s="1"/>
  <c r="G24" i="1" s="1"/>
  <c r="D28" i="1"/>
  <c r="F28" i="1" s="1"/>
  <c r="D29" i="1"/>
  <c r="F29" i="1" s="1"/>
  <c r="D35" i="1"/>
  <c r="F35" i="1" s="1"/>
  <c r="D36" i="1"/>
  <c r="F36" i="1" s="1"/>
  <c r="D37" i="1"/>
  <c r="F37" i="1" s="1"/>
  <c r="H37" i="1" s="1"/>
  <c r="D38" i="1"/>
  <c r="F38" i="1" s="1"/>
  <c r="G38" i="1" s="1"/>
  <c r="D8" i="1"/>
  <c r="F8" i="1" s="1"/>
  <c r="H5" i="2" l="1"/>
  <c r="H9" i="2" s="1"/>
  <c r="H23" i="1"/>
  <c r="G23" i="1"/>
  <c r="I23" i="1" s="1"/>
  <c r="H11" i="1"/>
  <c r="G11" i="1"/>
  <c r="G36" i="1"/>
  <c r="H36" i="1"/>
  <c r="G35" i="1"/>
  <c r="H35" i="1"/>
  <c r="H8" i="1"/>
  <c r="G8" i="1"/>
  <c r="I8" i="1" s="1"/>
  <c r="H29" i="1"/>
  <c r="G29" i="1"/>
  <c r="G17" i="1"/>
  <c r="H17" i="1"/>
  <c r="G10" i="1"/>
  <c r="H10" i="1"/>
  <c r="G28" i="1"/>
  <c r="H28" i="1"/>
  <c r="G16" i="1"/>
  <c r="H16" i="1"/>
  <c r="G37" i="1"/>
  <c r="I37" i="1" s="1"/>
  <c r="H24" i="1"/>
  <c r="I24" i="1" s="1"/>
  <c r="H12" i="1"/>
  <c r="I12" i="1" s="1"/>
  <c r="H38" i="1"/>
  <c r="I38" i="1" s="1"/>
  <c r="I16" i="1" l="1"/>
  <c r="F40" i="1"/>
  <c r="F30" i="1"/>
  <c r="F41" i="1" s="1"/>
  <c r="K12" i="1" s="1"/>
  <c r="I29" i="1"/>
  <c r="I36" i="1"/>
  <c r="I11" i="1"/>
  <c r="I30" i="1" s="1"/>
  <c r="I41" i="1" s="1"/>
  <c r="I43" i="1" s="1"/>
  <c r="I17" i="1"/>
  <c r="I10" i="1"/>
  <c r="I35" i="1"/>
  <c r="I40" i="1" s="1"/>
  <c r="I28" i="1"/>
</calcChain>
</file>

<file path=xl/sharedStrings.xml><?xml version="1.0" encoding="utf-8"?>
<sst xmlns="http://schemas.openxmlformats.org/spreadsheetml/2006/main" count="112" uniqueCount="85">
  <si>
    <r>
      <t xml:space="preserve">Table 1: Annual Respondent Burden and Cost – </t>
    </r>
    <r>
      <rPr>
        <b/>
        <sz val="12"/>
        <color theme="1"/>
        <rFont val="Times New Roman"/>
        <family val="1"/>
      </rPr>
      <t>NESHAP for Aluminum, Copper and Other Non-ferrous Metals Foundries (40 CFR Part 63, Subpart ZZZZZZ) (Renewal)</t>
    </r>
  </si>
  <si>
    <t>Burden item</t>
  </si>
  <si>
    <t>1.  Applications</t>
  </si>
  <si>
    <t>N/A</t>
  </si>
  <si>
    <t>2.  Surveys and Studies</t>
  </si>
  <si>
    <t xml:space="preserve">3.  Acquisition, Installation, and Utilization of Technology and Systems </t>
  </si>
  <si>
    <t>4.  Reporting Requirements</t>
  </si>
  <si>
    <t xml:space="preserve">B.  Required activities </t>
  </si>
  <si>
    <t>C.  Create information</t>
  </si>
  <si>
    <t>See 4B</t>
  </si>
  <si>
    <t>D.  Gather existing information</t>
  </si>
  <si>
    <t>E.  Write report</t>
  </si>
  <si>
    <t xml:space="preserve">     Notification of construction/reconstruction</t>
  </si>
  <si>
    <t xml:space="preserve">     Notification of anticipated startup</t>
  </si>
  <si>
    <t xml:space="preserve">     Notification of actual startup</t>
  </si>
  <si>
    <t xml:space="preserve">     Notification of special compliance requirements</t>
  </si>
  <si>
    <t xml:space="preserve">     Request for compliance extension</t>
  </si>
  <si>
    <t xml:space="preserve">     Notification of performance evaluation</t>
  </si>
  <si>
    <t xml:space="preserve">     Quality assurance plan for CEMS/COMS</t>
  </si>
  <si>
    <t xml:space="preserve">     NESHAP waiver request</t>
  </si>
  <si>
    <t>Subtotal for Reporting Requirements</t>
  </si>
  <si>
    <t xml:space="preserve">5.  Recordkeeping Requirements </t>
  </si>
  <si>
    <t>See 4A</t>
  </si>
  <si>
    <t>B.  Plan activities</t>
  </si>
  <si>
    <t>C.  Implement activities</t>
  </si>
  <si>
    <t>E.  Time to enter information</t>
  </si>
  <si>
    <t>F.  Time to transmit or disclose information</t>
  </si>
  <si>
    <t>Subtotal for Recordkeeping Requirements</t>
  </si>
  <si>
    <t>(A)
 Person-hours per occurrence</t>
  </si>
  <si>
    <t>(B)  
No. of occurrences per respondent</t>
  </si>
  <si>
    <t>(C) 
Person-hours per respondent (C=A*B)</t>
  </si>
  <si>
    <r>
      <t xml:space="preserve">(D) 
Respondents per year </t>
    </r>
    <r>
      <rPr>
        <b/>
        <vertAlign val="superscript"/>
        <sz val="9"/>
        <color rgb="FF000000"/>
        <rFont val="Times New Roman"/>
        <family val="1"/>
      </rPr>
      <t>b</t>
    </r>
  </si>
  <si>
    <t>(E) 
Technical person-hours per year (E=C*D)</t>
  </si>
  <si>
    <r>
      <t>(H) 
Cost</t>
    </r>
    <r>
      <rPr>
        <b/>
        <vertAlign val="superscript"/>
        <sz val="9"/>
        <color rgb="FF000000"/>
        <rFont val="Times New Roman"/>
        <family val="1"/>
      </rPr>
      <t>a</t>
    </r>
    <r>
      <rPr>
        <b/>
        <sz val="9"/>
        <color rgb="FF000000"/>
        <rFont val="Times New Roman"/>
        <family val="1"/>
      </rPr>
      <t>, $</t>
    </r>
  </si>
  <si>
    <t>Assumptions:</t>
  </si>
  <si>
    <r>
      <t xml:space="preserve">b </t>
    </r>
    <r>
      <rPr>
        <sz val="9"/>
        <color theme="1"/>
        <rFont val="Times New Roman"/>
        <family val="1"/>
      </rPr>
      <t>We have assumed that 318 foundries will be subject to the rule and will perform these activities over the 3-year term of the ICR.</t>
    </r>
  </si>
  <si>
    <r>
      <t xml:space="preserve">Table 2: Average Annual EPA Burden and Cost – </t>
    </r>
    <r>
      <rPr>
        <b/>
        <sz val="12"/>
        <color theme="1"/>
        <rFont val="Times New Roman"/>
        <family val="1"/>
      </rPr>
      <t>NESHAP for Aluminum, Copper and Other Non-ferrous Metals Foundries (40 CFR Part 63, Subpart ZZZZZZ) (Renewal)</t>
    </r>
  </si>
  <si>
    <t>Burden Item</t>
  </si>
  <si>
    <t>Report Review:</t>
  </si>
  <si>
    <r>
      <t xml:space="preserve">  Initial notification of applicability</t>
    </r>
    <r>
      <rPr>
        <vertAlign val="superscript"/>
        <sz val="9"/>
        <color rgb="FF000000"/>
        <rFont val="Times New Roman"/>
        <family val="1"/>
      </rPr>
      <t xml:space="preserve"> </t>
    </r>
  </si>
  <si>
    <t xml:space="preserve">  Startup, shutdown, malfunction plan/report</t>
  </si>
  <si>
    <t xml:space="preserve">  Notification of compliance status</t>
  </si>
  <si>
    <t>(A)
 Person hours per occurrence</t>
  </si>
  <si>
    <t>(C)
 Plants per year</t>
  </si>
  <si>
    <r>
      <t>(G) 
Cost</t>
    </r>
    <r>
      <rPr>
        <b/>
        <vertAlign val="superscript"/>
        <sz val="9"/>
        <color rgb="FF000000"/>
        <rFont val="Times New Roman"/>
        <family val="1"/>
      </rPr>
      <t>a</t>
    </r>
    <r>
      <rPr>
        <b/>
        <sz val="9"/>
        <color rgb="FF000000"/>
        <rFont val="Times New Roman"/>
        <family val="1"/>
      </rPr>
      <t>, $</t>
    </r>
  </si>
  <si>
    <t>(F) 
Management person-hours per year (F=E*0.05)</t>
  </si>
  <si>
    <t>(G) 
Clerical person-hours per year (G=E*0.1)</t>
  </si>
  <si>
    <t>(E) 
Management person-hours per year (F=E*0.05)</t>
  </si>
  <si>
    <t>(F) 
Clerical person-hours per year (G=E*0.1)</t>
  </si>
  <si>
    <t>(D) 
Technical person-hours per year (D=A*B*C)</t>
  </si>
  <si>
    <r>
      <t xml:space="preserve">b  </t>
    </r>
    <r>
      <rPr>
        <sz val="9"/>
        <color theme="1"/>
        <rFont val="Times New Roman"/>
        <family val="1"/>
      </rPr>
      <t>Semiannual compliance reports are required when deviations occur. We estimate that 10 percent of the foundries will experience deviations.</t>
    </r>
  </si>
  <si>
    <r>
      <t xml:space="preserve">  </t>
    </r>
    <r>
      <rPr>
        <sz val="9"/>
        <color rgb="FF000000"/>
        <rFont val="Times New Roman"/>
        <family val="1"/>
      </rPr>
      <t>Semiannual excess emissions report</t>
    </r>
    <r>
      <rPr>
        <vertAlign val="superscript"/>
        <sz val="9"/>
        <color rgb="FF000000"/>
        <rFont val="Times New Roman"/>
        <family val="1"/>
      </rPr>
      <t>b</t>
    </r>
  </si>
  <si>
    <r>
      <t xml:space="preserve">c </t>
    </r>
    <r>
      <rPr>
        <sz val="9"/>
        <color theme="1"/>
        <rFont val="Times New Roman"/>
        <family val="1"/>
      </rPr>
      <t>Totals have been rounded to 3 significant figures. Figures may not add exactly due to rounding.</t>
    </r>
  </si>
  <si>
    <t>A.  Familiarize with Regulatory Requirements</t>
  </si>
  <si>
    <t>Labor Rates</t>
  </si>
  <si>
    <t>Technical</t>
  </si>
  <si>
    <t>Management</t>
  </si>
  <si>
    <t>Clerical</t>
  </si>
  <si>
    <t>Notes:</t>
  </si>
  <si>
    <t>Updated 10/6/18 to match the rates from the Office of Personnel Management (OPM), 2018 General Schedule.</t>
  </si>
  <si>
    <t>Updated 10/6/18 to match the United States Department of Labor, Bureau of Labor Statistics, June 2018, “Table 2. Civilian Workers, by occupational and industry group</t>
  </si>
  <si>
    <r>
      <t xml:space="preserve">a </t>
    </r>
    <r>
      <rPr>
        <sz val="9"/>
        <color theme="1"/>
        <rFont val="Times New Roman"/>
        <family val="1"/>
      </rPr>
      <t>This ICR uses the following labor rates: $147.40 per hour for Executive, Administrative, and Managerial labor; $117.92 per hour for Technical labor, and $57.02 per hour for Clerical labor.  These rates are from the United States Department of Labor, Bureau of Labor Statistics, June 2018, “Table 2. Civilian Workers, by Occupational and Industry group.”  The rates are from column 1, “Total Compensation.”  The rates have been increased by 110% to account for the benefit packages available to those employed by private industry.</t>
    </r>
  </si>
  <si>
    <r>
      <t xml:space="preserve">a </t>
    </r>
    <r>
      <rPr>
        <sz val="9"/>
        <color theme="1"/>
        <rFont val="Times New Roman"/>
        <family val="1"/>
      </rPr>
      <t xml:space="preserve">This cost is based on the following labor rates which incorporates a 1.6 benefits multiplication factor to account for government overhead expenses:  Managerial rate of $65.71 (GS-13, Step 5, $41.07 + 60%), Technical rate of $48.75 (GS-12, Step 1, $30.47 + 60%), and Clerical rate of $26.38 (GS-6, Step 3, $16.49 + 60%).  These rates are from the Office of Personnel Management (OPM) “2018 General Schedule” which excludes locality rates of pay. </t>
    </r>
  </si>
  <si>
    <t>hr/response</t>
  </si>
  <si>
    <r>
      <t>TOTAL ANNUAL BURDEN AND COST (rounded)</t>
    </r>
    <r>
      <rPr>
        <b/>
        <vertAlign val="superscript"/>
        <sz val="9"/>
        <color rgb="FF000000"/>
        <rFont val="Times New Roman"/>
        <family val="1"/>
      </rPr>
      <t>c</t>
    </r>
  </si>
  <si>
    <r>
      <t xml:space="preserve">     Prepare management practices plan </t>
    </r>
    <r>
      <rPr>
        <vertAlign val="superscript"/>
        <sz val="9"/>
        <color rgb="FF000000"/>
        <rFont val="Times New Roman"/>
        <family val="1"/>
      </rPr>
      <t>c</t>
    </r>
  </si>
  <si>
    <r>
      <t xml:space="preserve">     Daily VE (30 days) then weekly VE </t>
    </r>
    <r>
      <rPr>
        <vertAlign val="superscript"/>
        <sz val="9"/>
        <color rgb="FF000000"/>
        <rFont val="Times New Roman"/>
        <family val="1"/>
      </rPr>
      <t>d, e</t>
    </r>
  </si>
  <si>
    <r>
      <t xml:space="preserve">     Semiannual compliance reports </t>
    </r>
    <r>
      <rPr>
        <vertAlign val="superscript"/>
        <sz val="9"/>
        <color rgb="FF000000"/>
        <rFont val="Times New Roman"/>
        <family val="1"/>
      </rPr>
      <t>f</t>
    </r>
  </si>
  <si>
    <r>
      <t>TOTAL LABOR BURDEN AND COSTS (rounded)</t>
    </r>
    <r>
      <rPr>
        <b/>
        <vertAlign val="superscript"/>
        <sz val="9"/>
        <color rgb="FF000000"/>
        <rFont val="Times New Roman"/>
        <family val="1"/>
      </rPr>
      <t>g</t>
    </r>
  </si>
  <si>
    <r>
      <t>TOTAL CAPITAL AND O&amp;M COSTS (rounded)</t>
    </r>
    <r>
      <rPr>
        <b/>
        <vertAlign val="superscript"/>
        <sz val="9"/>
        <color rgb="FF000000"/>
        <rFont val="Times New Roman"/>
        <family val="1"/>
      </rPr>
      <t>g</t>
    </r>
  </si>
  <si>
    <r>
      <t>GRAND TOTAL (rounded)</t>
    </r>
    <r>
      <rPr>
        <b/>
        <vertAlign val="superscript"/>
        <sz val="9"/>
        <color rgb="FF000000"/>
        <rFont val="Times New Roman"/>
        <family val="1"/>
      </rPr>
      <t>g</t>
    </r>
  </si>
  <si>
    <r>
      <t xml:space="preserve">d </t>
    </r>
    <r>
      <rPr>
        <sz val="9"/>
        <color theme="1"/>
        <rFont val="Times New Roman"/>
        <family val="1"/>
      </rPr>
      <t>We have assumed that all of the 23 foundries subject to the PM emission limit must perform the visible emissions observations over the 3-year term of the ICR.</t>
    </r>
  </si>
  <si>
    <r>
      <t>e</t>
    </r>
    <r>
      <rPr>
        <sz val="9"/>
        <color theme="1"/>
        <rFont val="Times New Roman"/>
        <family val="1"/>
      </rPr>
      <t xml:space="preserve"> This activity is based on daily VE for 30 days and weekly thereafter (30 + 335/7 = 78).</t>
    </r>
  </si>
  <si>
    <r>
      <t xml:space="preserve">f </t>
    </r>
    <r>
      <rPr>
        <sz val="9"/>
        <color theme="1"/>
        <rFont val="Times New Roman"/>
        <family val="1"/>
      </rPr>
      <t>Semiannual compliance reports are required when deviations occur. We estimate that 10 percent of the foundries will experience deviations.</t>
    </r>
  </si>
  <si>
    <r>
      <t xml:space="preserve">g </t>
    </r>
    <r>
      <rPr>
        <sz val="9"/>
        <color theme="1"/>
        <rFont val="Times New Roman"/>
        <family val="1"/>
      </rPr>
      <t>Totals have been rounded to 3 significant figures. Figures may not add exactly due to rounding.</t>
    </r>
  </si>
  <si>
    <r>
      <t xml:space="preserve">     Initial performance tests </t>
    </r>
    <r>
      <rPr>
        <vertAlign val="superscript"/>
        <sz val="9"/>
        <color rgb="FF000000"/>
        <rFont val="Times New Roman"/>
        <family val="1"/>
      </rPr>
      <t>c</t>
    </r>
  </si>
  <si>
    <r>
      <t xml:space="preserve">     Initial notification of applicability </t>
    </r>
    <r>
      <rPr>
        <vertAlign val="superscript"/>
        <sz val="9"/>
        <color rgb="FF000000"/>
        <rFont val="Times New Roman"/>
        <family val="1"/>
      </rPr>
      <t>c</t>
    </r>
  </si>
  <si>
    <r>
      <t xml:space="preserve">     Notification of compliance status</t>
    </r>
    <r>
      <rPr>
        <vertAlign val="superscript"/>
        <sz val="9"/>
        <color rgb="FF000000"/>
        <rFont val="Times New Roman"/>
        <family val="1"/>
      </rPr>
      <t xml:space="preserve"> c</t>
    </r>
  </si>
  <si>
    <r>
      <t xml:space="preserve">     Notification of performance test</t>
    </r>
    <r>
      <rPr>
        <vertAlign val="superscript"/>
        <sz val="9"/>
        <color rgb="FF000000"/>
        <rFont val="Times New Roman"/>
        <family val="1"/>
      </rPr>
      <t xml:space="preserve"> c</t>
    </r>
  </si>
  <si>
    <r>
      <t xml:space="preserve">     Site specific test plan </t>
    </r>
    <r>
      <rPr>
        <vertAlign val="superscript"/>
        <sz val="9"/>
        <color rgb="FF000000"/>
        <rFont val="Times New Roman"/>
        <family val="1"/>
      </rPr>
      <t>c</t>
    </r>
  </si>
  <si>
    <r>
      <t xml:space="preserve">     Startup, shutdown, and malfunction plan/reports </t>
    </r>
    <r>
      <rPr>
        <vertAlign val="superscript"/>
        <sz val="9"/>
        <color rgb="FF000000"/>
        <rFont val="Times New Roman"/>
        <family val="1"/>
      </rPr>
      <t>c</t>
    </r>
  </si>
  <si>
    <r>
      <t>D   Develop record system</t>
    </r>
    <r>
      <rPr>
        <b/>
        <vertAlign val="superscript"/>
        <sz val="9"/>
        <color rgb="FF000000"/>
        <rFont val="Times New Roman"/>
        <family val="1"/>
      </rPr>
      <t xml:space="preserve"> </t>
    </r>
    <r>
      <rPr>
        <vertAlign val="superscript"/>
        <sz val="9"/>
        <color rgb="FF000000"/>
        <rFont val="Times New Roman"/>
        <family val="1"/>
      </rPr>
      <t>c</t>
    </r>
  </si>
  <si>
    <t>H.  Time for audits</t>
  </si>
  <si>
    <r>
      <t xml:space="preserve">G.  Time to train personnel </t>
    </r>
    <r>
      <rPr>
        <vertAlign val="superscript"/>
        <sz val="9"/>
        <color rgb="FF000000"/>
        <rFont val="Times New Roman"/>
        <family val="1"/>
      </rPr>
      <t>c</t>
    </r>
  </si>
  <si>
    <r>
      <t xml:space="preserve">c </t>
    </r>
    <r>
      <rPr>
        <sz val="9"/>
        <color theme="1"/>
        <rFont val="Times New Roman"/>
        <family val="1"/>
      </rPr>
      <t>This activity applies only to new respondents. There are no new respondents anticipated over the three-year period of this ICR.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</si>
</sst>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_);[Red]\(&quot;$&quot;#,##0\)"/>
    <numFmt numFmtId="8" formatCode="&quot;$&quot;#,##0.00_);[Red]\(&quot;$&quot;#,##0.00\)"/>
    <numFmt numFmtId="164" formatCode="&quot;$&quot;#,##0"/>
  </numFmts>
  <fonts count="15" x14ac:knownFonts="1">
    <font>
      <sz val="11"/>
      <color theme="1"/>
      <name val="Calibri"/>
      <family val="2"/>
      <scheme val="minor"/>
    </font>
    <font>
      <b/>
      <sz val="12"/>
      <color theme="1"/>
      <name val="Times New Roman"/>
      <family val="1"/>
    </font>
    <font>
      <b/>
      <sz val="12"/>
      <color rgb="FF000000"/>
      <name val="Times New Roman"/>
      <family val="1"/>
    </font>
    <font>
      <sz val="10"/>
      <color theme="1"/>
      <name val="Times New Roman"/>
      <family val="1"/>
    </font>
    <font>
      <b/>
      <sz val="9"/>
      <color rgb="FF000000"/>
      <name val="Times New Roman"/>
      <family val="1"/>
    </font>
    <font>
      <b/>
      <vertAlign val="superscript"/>
      <sz val="9"/>
      <color rgb="FF000000"/>
      <name val="Times New Roman"/>
      <family val="1"/>
    </font>
    <font>
      <sz val="9"/>
      <color rgb="FF000000"/>
      <name val="Times New Roman"/>
      <family val="1"/>
    </font>
    <font>
      <vertAlign val="superscript"/>
      <sz val="9"/>
      <color rgb="FF000000"/>
      <name val="Times New Roman"/>
      <family val="1"/>
    </font>
    <font>
      <sz val="9"/>
      <color theme="1"/>
      <name val="Times New Roman"/>
      <family val="1"/>
    </font>
    <font>
      <b/>
      <i/>
      <sz val="9"/>
      <color rgb="FF000000"/>
      <name val="Times New Roman"/>
      <family val="1"/>
    </font>
    <font>
      <b/>
      <sz val="8"/>
      <color rgb="FF000000"/>
      <name val="Times New Roman"/>
      <family val="1"/>
    </font>
    <font>
      <b/>
      <sz val="9"/>
      <color theme="1"/>
      <name val="Times New Roman"/>
      <family val="1"/>
    </font>
    <font>
      <vertAlign val="superscript"/>
      <sz val="9"/>
      <color theme="1"/>
      <name val="Times New Roman"/>
      <family val="1"/>
    </font>
    <font>
      <sz val="11"/>
      <color rgb="FFFF0000"/>
      <name val="Calibri"/>
      <family val="2"/>
      <scheme val="minor"/>
    </font>
    <font>
      <sz val="10"/>
      <color rgb="FFFF0000"/>
      <name val="Times New Roman"/>
      <family val="1"/>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1">
    <xf numFmtId="0" fontId="0" fillId="0" borderId="0"/>
  </cellStyleXfs>
  <cellXfs count="46">
    <xf numFmtId="0" fontId="0" fillId="0" borderId="0" xfId="0"/>
    <xf numFmtId="0" fontId="2" fillId="0" borderId="0" xfId="0" applyFont="1" applyAlignment="1">
      <alignment vertical="center"/>
    </xf>
    <xf numFmtId="0" fontId="1" fillId="0" borderId="0" xfId="0" applyFont="1" applyAlignment="1">
      <alignment vertical="center"/>
    </xf>
    <xf numFmtId="0" fontId="4" fillId="0" borderId="1" xfId="0" applyFont="1" applyBorder="1" applyAlignment="1">
      <alignment horizontal="center" vertical="center" wrapText="1"/>
    </xf>
    <xf numFmtId="0" fontId="6" fillId="0" borderId="1" xfId="0" applyFont="1" applyBorder="1" applyAlignment="1">
      <alignment vertical="center" wrapText="1"/>
    </xf>
    <xf numFmtId="0" fontId="6" fillId="0" borderId="1" xfId="0" applyFont="1" applyBorder="1" applyAlignment="1">
      <alignment horizontal="center" vertical="center" wrapText="1"/>
    </xf>
    <xf numFmtId="8" fontId="6" fillId="0" borderId="1" xfId="0" applyNumberFormat="1" applyFont="1" applyBorder="1" applyAlignment="1">
      <alignment horizontal="right" vertical="center" wrapText="1"/>
    </xf>
    <xf numFmtId="0" fontId="6" fillId="0" borderId="1" xfId="0" applyFont="1" applyBorder="1" applyAlignment="1">
      <alignment horizontal="right" vertical="center" wrapText="1"/>
    </xf>
    <xf numFmtId="0" fontId="9" fillId="0" borderId="1" xfId="0" applyFont="1" applyBorder="1" applyAlignment="1">
      <alignment vertical="center" wrapText="1"/>
    </xf>
    <xf numFmtId="0" fontId="3" fillId="0" borderId="1" xfId="0" applyFont="1" applyBorder="1" applyAlignment="1">
      <alignment vertical="center" wrapText="1"/>
    </xf>
    <xf numFmtId="6" fontId="4" fillId="0" borderId="1" xfId="0" applyNumberFormat="1" applyFont="1" applyBorder="1" applyAlignment="1">
      <alignment horizontal="right" vertical="center" wrapText="1"/>
    </xf>
    <xf numFmtId="6" fontId="6" fillId="0" borderId="1" xfId="0" applyNumberFormat="1" applyFont="1" applyBorder="1" applyAlignment="1">
      <alignment horizontal="right" vertical="center" wrapText="1"/>
    </xf>
    <xf numFmtId="0" fontId="10" fillId="0" borderId="1" xfId="0" applyFont="1" applyBorder="1" applyAlignment="1">
      <alignment vertical="center" wrapText="1"/>
    </xf>
    <xf numFmtId="0" fontId="4" fillId="0" borderId="1" xfId="0" applyFont="1" applyFill="1" applyBorder="1" applyAlignment="1">
      <alignment vertical="center" wrapText="1"/>
    </xf>
    <xf numFmtId="0" fontId="0" fillId="0" borderId="1" xfId="0" applyBorder="1"/>
    <xf numFmtId="0" fontId="11" fillId="0" borderId="0" xfId="0" applyFont="1" applyAlignment="1">
      <alignment vertical="center"/>
    </xf>
    <xf numFmtId="0" fontId="12" fillId="0" borderId="0" xfId="0" applyFont="1"/>
    <xf numFmtId="0" fontId="12" fillId="0" borderId="0" xfId="0" applyFont="1" applyAlignment="1">
      <alignment vertical="center"/>
    </xf>
    <xf numFmtId="0" fontId="1" fillId="0" borderId="0" xfId="0" applyFont="1"/>
    <xf numFmtId="0" fontId="4" fillId="0" borderId="1" xfId="0" applyFont="1" applyBorder="1" applyAlignment="1">
      <alignment vertical="center" wrapText="1"/>
    </xf>
    <xf numFmtId="164" fontId="11" fillId="0" borderId="1" xfId="0" applyNumberFormat="1" applyFont="1" applyBorder="1"/>
    <xf numFmtId="6" fontId="11" fillId="0" borderId="1" xfId="0" applyNumberFormat="1" applyFont="1" applyBorder="1"/>
    <xf numFmtId="3" fontId="6" fillId="0" borderId="1" xfId="0" applyNumberFormat="1" applyFont="1" applyBorder="1" applyAlignment="1">
      <alignment horizontal="center" vertical="center" wrapText="1"/>
    </xf>
    <xf numFmtId="1" fontId="0" fillId="0" borderId="0" xfId="0" applyNumberFormat="1"/>
    <xf numFmtId="0" fontId="0" fillId="0" borderId="5" xfId="0" applyFill="1" applyBorder="1"/>
    <xf numFmtId="0" fontId="0" fillId="0" borderId="6" xfId="0" applyFill="1" applyBorder="1"/>
    <xf numFmtId="0" fontId="0" fillId="0" borderId="7" xfId="0" applyFill="1" applyBorder="1"/>
    <xf numFmtId="0" fontId="0" fillId="0" borderId="8" xfId="0" applyBorder="1"/>
    <xf numFmtId="2" fontId="0" fillId="0" borderId="9" xfId="0" applyNumberFormat="1" applyBorder="1"/>
    <xf numFmtId="0" fontId="0" fillId="0" borderId="9" xfId="0" applyBorder="1"/>
    <xf numFmtId="0" fontId="0" fillId="0" borderId="10" xfId="0" applyBorder="1"/>
    <xf numFmtId="0" fontId="3" fillId="0" borderId="0" xfId="0" applyFont="1" applyFill="1" applyBorder="1"/>
    <xf numFmtId="2" fontId="3" fillId="0" borderId="0" xfId="0" applyNumberFormat="1" applyFont="1" applyFill="1" applyBorder="1"/>
    <xf numFmtId="0" fontId="13" fillId="0" borderId="0" xfId="0" applyFont="1"/>
    <xf numFmtId="0" fontId="13" fillId="0" borderId="0" xfId="0" applyFont="1" applyFill="1"/>
    <xf numFmtId="0" fontId="14" fillId="0" borderId="0" xfId="0" applyFont="1" applyFill="1"/>
    <xf numFmtId="3" fontId="4" fillId="0" borderId="2" xfId="0" applyNumberFormat="1" applyFont="1" applyBorder="1" applyAlignment="1">
      <alignment horizontal="center" vertical="center" wrapText="1"/>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12" fillId="0" borderId="0" xfId="0" applyFont="1" applyAlignment="1">
      <alignment vertical="center" wrapText="1"/>
    </xf>
    <xf numFmtId="0" fontId="0" fillId="0" borderId="0" xfId="0" applyAlignment="1">
      <alignment wrapText="1"/>
    </xf>
    <xf numFmtId="1" fontId="4" fillId="0" borderId="2" xfId="0" applyNumberFormat="1" applyFont="1" applyBorder="1" applyAlignment="1">
      <alignment horizontal="center" vertical="center" wrapText="1"/>
    </xf>
    <xf numFmtId="1" fontId="0" fillId="0" borderId="3" xfId="0" applyNumberFormat="1" applyBorder="1" applyAlignment="1">
      <alignment horizontal="center" vertical="center" wrapText="1"/>
    </xf>
    <xf numFmtId="1" fontId="0" fillId="0" borderId="4"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52"/>
  <sheetViews>
    <sheetView topLeftCell="A25" zoomScale="98" zoomScaleNormal="98" workbookViewId="0">
      <selection activeCell="D50" sqref="D50"/>
    </sheetView>
  </sheetViews>
  <sheetFormatPr defaultRowHeight="15" x14ac:dyDescent="0.25"/>
  <cols>
    <col min="1" max="1" width="31.7109375" customWidth="1"/>
    <col min="3" max="3" width="10.140625" customWidth="1"/>
    <col min="5" max="5" width="10.140625" customWidth="1"/>
    <col min="7" max="7" width="10.85546875" customWidth="1"/>
    <col min="9" max="9" width="11.28515625" bestFit="1" customWidth="1"/>
    <col min="11" max="11" width="14.28515625" customWidth="1"/>
  </cols>
  <sheetData>
    <row r="1" spans="1:13" ht="15.75" x14ac:dyDescent="0.25">
      <c r="A1" s="1" t="s">
        <v>0</v>
      </c>
    </row>
    <row r="2" spans="1:13" ht="15.75" x14ac:dyDescent="0.25">
      <c r="A2" s="2"/>
    </row>
    <row r="3" spans="1:13" ht="72" x14ac:dyDescent="0.25">
      <c r="A3" s="3" t="s">
        <v>1</v>
      </c>
      <c r="B3" s="3" t="s">
        <v>28</v>
      </c>
      <c r="C3" s="3" t="s">
        <v>29</v>
      </c>
      <c r="D3" s="3" t="s">
        <v>30</v>
      </c>
      <c r="E3" s="3" t="s">
        <v>31</v>
      </c>
      <c r="F3" s="3" t="s">
        <v>32</v>
      </c>
      <c r="G3" s="3" t="s">
        <v>45</v>
      </c>
      <c r="H3" s="3" t="s">
        <v>46</v>
      </c>
      <c r="I3" s="3" t="s">
        <v>33</v>
      </c>
    </row>
    <row r="4" spans="1:13" x14ac:dyDescent="0.25">
      <c r="A4" s="4" t="s">
        <v>2</v>
      </c>
      <c r="B4" s="5" t="s">
        <v>3</v>
      </c>
      <c r="C4" s="5"/>
      <c r="D4" s="5"/>
      <c r="E4" s="5"/>
      <c r="F4" s="5"/>
      <c r="G4" s="5"/>
      <c r="H4" s="5"/>
      <c r="I4" s="5"/>
    </row>
    <row r="5" spans="1:13" x14ac:dyDescent="0.25">
      <c r="A5" s="4" t="s">
        <v>4</v>
      </c>
      <c r="B5" s="5" t="s">
        <v>3</v>
      </c>
      <c r="C5" s="5"/>
      <c r="D5" s="5"/>
      <c r="E5" s="5"/>
      <c r="F5" s="5"/>
      <c r="G5" s="5"/>
      <c r="H5" s="5"/>
      <c r="I5" s="5"/>
    </row>
    <row r="6" spans="1:13" ht="24" x14ac:dyDescent="0.25">
      <c r="A6" s="4" t="s">
        <v>5</v>
      </c>
      <c r="B6" s="5" t="s">
        <v>3</v>
      </c>
      <c r="C6" s="5"/>
      <c r="D6" s="5"/>
      <c r="E6" s="5"/>
      <c r="F6" s="5"/>
      <c r="G6" s="5"/>
      <c r="H6" s="5"/>
      <c r="I6" s="5"/>
      <c r="K6" s="24" t="s">
        <v>54</v>
      </c>
      <c r="L6" s="27"/>
      <c r="M6" t="s">
        <v>58</v>
      </c>
    </row>
    <row r="7" spans="1:13" x14ac:dyDescent="0.25">
      <c r="A7" s="4" t="s">
        <v>6</v>
      </c>
      <c r="B7" s="5"/>
      <c r="C7" s="5"/>
      <c r="D7" s="5"/>
      <c r="E7" s="5"/>
      <c r="F7" s="5"/>
      <c r="G7" s="5"/>
      <c r="H7" s="5"/>
      <c r="I7" s="5"/>
      <c r="K7" s="25" t="s">
        <v>56</v>
      </c>
      <c r="L7" s="28">
        <v>147.4</v>
      </c>
      <c r="M7" s="35" t="s">
        <v>60</v>
      </c>
    </row>
    <row r="8" spans="1:13" ht="24" x14ac:dyDescent="0.25">
      <c r="A8" s="4" t="s">
        <v>53</v>
      </c>
      <c r="B8" s="5">
        <v>4</v>
      </c>
      <c r="C8" s="5">
        <v>1</v>
      </c>
      <c r="D8" s="5">
        <f>B8*C8</f>
        <v>4</v>
      </c>
      <c r="E8" s="5">
        <v>318</v>
      </c>
      <c r="F8" s="22">
        <f>D8*E8</f>
        <v>1272</v>
      </c>
      <c r="G8" s="5">
        <f>F8*0.05</f>
        <v>63.6</v>
      </c>
      <c r="H8" s="5">
        <f>F8*0.1</f>
        <v>127.2</v>
      </c>
      <c r="I8" s="6">
        <f>$L$8*F8+$L$7*G8+$L$9*H8</f>
        <v>166621.82399999999</v>
      </c>
      <c r="K8" s="25" t="s">
        <v>55</v>
      </c>
      <c r="L8" s="29">
        <v>117.92</v>
      </c>
      <c r="M8" s="35" t="s">
        <v>60</v>
      </c>
    </row>
    <row r="9" spans="1:13" x14ac:dyDescent="0.25">
      <c r="A9" s="4" t="s">
        <v>7</v>
      </c>
      <c r="B9" s="5"/>
      <c r="C9" s="5"/>
      <c r="D9" s="5"/>
      <c r="E9" s="5"/>
      <c r="F9" s="5"/>
      <c r="G9" s="5"/>
      <c r="H9" s="5"/>
      <c r="I9" s="11"/>
      <c r="K9" s="26" t="s">
        <v>57</v>
      </c>
      <c r="L9" s="30">
        <v>57.02</v>
      </c>
      <c r="M9" s="35" t="s">
        <v>60</v>
      </c>
    </row>
    <row r="10" spans="1:13" x14ac:dyDescent="0.25">
      <c r="A10" s="4" t="s">
        <v>65</v>
      </c>
      <c r="B10" s="5">
        <v>4</v>
      </c>
      <c r="C10" s="5">
        <v>1</v>
      </c>
      <c r="D10" s="5">
        <f t="shared" ref="D10:D38" si="0">B10*C10</f>
        <v>4</v>
      </c>
      <c r="E10" s="5">
        <v>0</v>
      </c>
      <c r="F10" s="5">
        <f t="shared" ref="F10:F29" si="1">D10*E10</f>
        <v>0</v>
      </c>
      <c r="G10" s="5">
        <f t="shared" ref="G10:G29" si="2">F10*0.05</f>
        <v>0</v>
      </c>
      <c r="H10" s="5">
        <f t="shared" ref="H10:H29" si="3">F10*0.1</f>
        <v>0</v>
      </c>
      <c r="I10" s="11">
        <f>$L$8*F10+$L$7*G10+$L$9*H10</f>
        <v>0</v>
      </c>
      <c r="J10" s="33"/>
    </row>
    <row r="11" spans="1:13" x14ac:dyDescent="0.25">
      <c r="A11" s="4" t="s">
        <v>75</v>
      </c>
      <c r="B11" s="5">
        <v>40</v>
      </c>
      <c r="C11" s="5">
        <v>1</v>
      </c>
      <c r="D11" s="5">
        <f t="shared" si="0"/>
        <v>40</v>
      </c>
      <c r="E11" s="5">
        <v>0</v>
      </c>
      <c r="F11" s="5">
        <f t="shared" si="1"/>
        <v>0</v>
      </c>
      <c r="G11" s="5">
        <f t="shared" si="2"/>
        <v>0</v>
      </c>
      <c r="H11" s="5">
        <f t="shared" si="3"/>
        <v>0</v>
      </c>
      <c r="I11" s="11">
        <f>$L$8*F11+$L$7*G11+$L$9*H11</f>
        <v>0</v>
      </c>
    </row>
    <row r="12" spans="1:13" x14ac:dyDescent="0.25">
      <c r="A12" s="4" t="s">
        <v>66</v>
      </c>
      <c r="B12" s="5">
        <v>0.1</v>
      </c>
      <c r="C12" s="5">
        <v>78</v>
      </c>
      <c r="D12" s="5">
        <f t="shared" si="0"/>
        <v>7.8000000000000007</v>
      </c>
      <c r="E12" s="5">
        <v>23</v>
      </c>
      <c r="F12" s="5">
        <f t="shared" si="1"/>
        <v>179.4</v>
      </c>
      <c r="G12" s="5">
        <f t="shared" si="2"/>
        <v>8.9700000000000006</v>
      </c>
      <c r="H12" s="5">
        <f t="shared" si="3"/>
        <v>17.940000000000001</v>
      </c>
      <c r="I12" s="6">
        <f>$L$8*F12+$L$7*G12+$L$9*H12</f>
        <v>23499.964800000002</v>
      </c>
      <c r="K12" s="23">
        <f>F41/64</f>
        <v>185.9375</v>
      </c>
      <c r="L12" t="s">
        <v>63</v>
      </c>
    </row>
    <row r="13" spans="1:13" x14ac:dyDescent="0.25">
      <c r="A13" s="4" t="s">
        <v>8</v>
      </c>
      <c r="B13" s="5" t="s">
        <v>9</v>
      </c>
      <c r="C13" s="5"/>
      <c r="D13" s="5"/>
      <c r="E13" s="5"/>
      <c r="F13" s="5"/>
      <c r="G13" s="5"/>
      <c r="H13" s="5"/>
      <c r="I13" s="6"/>
      <c r="L13" s="32"/>
    </row>
    <row r="14" spans="1:13" x14ac:dyDescent="0.25">
      <c r="A14" s="4" t="s">
        <v>10</v>
      </c>
      <c r="B14" s="5" t="s">
        <v>9</v>
      </c>
      <c r="C14" s="5"/>
      <c r="D14" s="5"/>
      <c r="E14" s="5"/>
      <c r="F14" s="5"/>
      <c r="G14" s="5"/>
      <c r="H14" s="5"/>
      <c r="I14" s="6"/>
      <c r="L14" s="31"/>
    </row>
    <row r="15" spans="1:13" x14ac:dyDescent="0.25">
      <c r="A15" s="4" t="s">
        <v>11</v>
      </c>
      <c r="B15" s="5" t="s">
        <v>9</v>
      </c>
      <c r="C15" s="5"/>
      <c r="D15" s="5"/>
      <c r="E15" s="5"/>
      <c r="F15" s="5"/>
      <c r="G15" s="5"/>
      <c r="H15" s="5"/>
      <c r="I15" s="6"/>
    </row>
    <row r="16" spans="1:13" x14ac:dyDescent="0.25">
      <c r="A16" s="4" t="s">
        <v>76</v>
      </c>
      <c r="B16" s="5">
        <v>4</v>
      </c>
      <c r="C16" s="5">
        <v>1</v>
      </c>
      <c r="D16" s="5">
        <f t="shared" si="0"/>
        <v>4</v>
      </c>
      <c r="E16" s="5">
        <v>0</v>
      </c>
      <c r="F16" s="5">
        <f t="shared" si="1"/>
        <v>0</v>
      </c>
      <c r="G16" s="5">
        <f t="shared" si="2"/>
        <v>0</v>
      </c>
      <c r="H16" s="5">
        <f t="shared" si="3"/>
        <v>0</v>
      </c>
      <c r="I16" s="11">
        <f>$L$8*F16+$L$7*G16+$L$9*H16</f>
        <v>0</v>
      </c>
    </row>
    <row r="17" spans="1:9" x14ac:dyDescent="0.25">
      <c r="A17" s="4" t="s">
        <v>77</v>
      </c>
      <c r="B17" s="5">
        <v>4</v>
      </c>
      <c r="C17" s="5">
        <v>1</v>
      </c>
      <c r="D17" s="5">
        <f t="shared" si="0"/>
        <v>4</v>
      </c>
      <c r="E17" s="5">
        <v>0</v>
      </c>
      <c r="F17" s="5">
        <f t="shared" si="1"/>
        <v>0</v>
      </c>
      <c r="G17" s="5">
        <f t="shared" si="2"/>
        <v>0</v>
      </c>
      <c r="H17" s="5">
        <f t="shared" si="3"/>
        <v>0</v>
      </c>
      <c r="I17" s="11">
        <f>$L$8*F17+$L$7*G17+$L$9*H17</f>
        <v>0</v>
      </c>
    </row>
    <row r="18" spans="1:9" ht="24" x14ac:dyDescent="0.25">
      <c r="A18" s="4" t="s">
        <v>12</v>
      </c>
      <c r="B18" s="5" t="s">
        <v>3</v>
      </c>
      <c r="C18" s="5"/>
      <c r="D18" s="5"/>
      <c r="E18" s="5"/>
      <c r="F18" s="5"/>
      <c r="G18" s="5"/>
      <c r="H18" s="5"/>
      <c r="I18" s="11"/>
    </row>
    <row r="19" spans="1:9" x14ac:dyDescent="0.25">
      <c r="A19" s="4" t="s">
        <v>13</v>
      </c>
      <c r="B19" s="5" t="s">
        <v>3</v>
      </c>
      <c r="C19" s="5"/>
      <c r="D19" s="5"/>
      <c r="E19" s="5"/>
      <c r="F19" s="5"/>
      <c r="G19" s="5"/>
      <c r="H19" s="5"/>
      <c r="I19" s="11"/>
    </row>
    <row r="20" spans="1:9" x14ac:dyDescent="0.25">
      <c r="A20" s="4" t="s">
        <v>14</v>
      </c>
      <c r="B20" s="5" t="s">
        <v>3</v>
      </c>
      <c r="C20" s="5"/>
      <c r="D20" s="5"/>
      <c r="E20" s="5"/>
      <c r="F20" s="5"/>
      <c r="G20" s="5"/>
      <c r="H20" s="5"/>
      <c r="I20" s="11"/>
    </row>
    <row r="21" spans="1:9" ht="24" x14ac:dyDescent="0.25">
      <c r="A21" s="4" t="s">
        <v>15</v>
      </c>
      <c r="B21" s="5" t="s">
        <v>3</v>
      </c>
      <c r="C21" s="5"/>
      <c r="D21" s="5"/>
      <c r="E21" s="5"/>
      <c r="F21" s="5"/>
      <c r="G21" s="5"/>
      <c r="H21" s="5"/>
      <c r="I21" s="11"/>
    </row>
    <row r="22" spans="1:9" x14ac:dyDescent="0.25">
      <c r="A22" s="4" t="s">
        <v>16</v>
      </c>
      <c r="B22" s="5" t="s">
        <v>3</v>
      </c>
      <c r="C22" s="5"/>
      <c r="D22" s="5"/>
      <c r="E22" s="5"/>
      <c r="F22" s="5"/>
      <c r="G22" s="5"/>
      <c r="H22" s="5"/>
      <c r="I22" s="11"/>
    </row>
    <row r="23" spans="1:9" x14ac:dyDescent="0.25">
      <c r="A23" s="4" t="s">
        <v>78</v>
      </c>
      <c r="B23" s="5">
        <v>1</v>
      </c>
      <c r="C23" s="5">
        <v>1</v>
      </c>
      <c r="D23" s="5">
        <f t="shared" si="0"/>
        <v>1</v>
      </c>
      <c r="E23" s="5">
        <v>0</v>
      </c>
      <c r="F23" s="5">
        <f t="shared" si="1"/>
        <v>0</v>
      </c>
      <c r="G23" s="5">
        <f t="shared" si="2"/>
        <v>0</v>
      </c>
      <c r="H23" s="5">
        <f t="shared" si="3"/>
        <v>0</v>
      </c>
      <c r="I23" s="11">
        <f>$L$8*F23+$L$7*G23+$L$9*H23</f>
        <v>0</v>
      </c>
    </row>
    <row r="24" spans="1:9" x14ac:dyDescent="0.25">
      <c r="A24" s="4" t="s">
        <v>79</v>
      </c>
      <c r="B24" s="5">
        <v>4</v>
      </c>
      <c r="C24" s="5">
        <v>1</v>
      </c>
      <c r="D24" s="5">
        <f t="shared" si="0"/>
        <v>4</v>
      </c>
      <c r="E24" s="5">
        <v>0</v>
      </c>
      <c r="F24" s="5">
        <f t="shared" si="1"/>
        <v>0</v>
      </c>
      <c r="G24" s="5">
        <f t="shared" si="2"/>
        <v>0</v>
      </c>
      <c r="H24" s="5">
        <f t="shared" si="3"/>
        <v>0</v>
      </c>
      <c r="I24" s="11">
        <f>$L$8*F24+$L$7*G24+$L$9*H24</f>
        <v>0</v>
      </c>
    </row>
    <row r="25" spans="1:9" x14ac:dyDescent="0.25">
      <c r="A25" s="4" t="s">
        <v>17</v>
      </c>
      <c r="B25" s="5" t="s">
        <v>3</v>
      </c>
      <c r="C25" s="5"/>
      <c r="D25" s="5"/>
      <c r="E25" s="5"/>
      <c r="F25" s="5"/>
      <c r="G25" s="5"/>
      <c r="H25" s="5"/>
      <c r="I25" s="11"/>
    </row>
    <row r="26" spans="1:9" ht="24" x14ac:dyDescent="0.25">
      <c r="A26" s="4" t="s">
        <v>18</v>
      </c>
      <c r="B26" s="5" t="s">
        <v>3</v>
      </c>
      <c r="C26" s="5"/>
      <c r="D26" s="5"/>
      <c r="E26" s="5"/>
      <c r="F26" s="5"/>
      <c r="G26" s="5"/>
      <c r="H26" s="5"/>
      <c r="I26" s="11"/>
    </row>
    <row r="27" spans="1:9" x14ac:dyDescent="0.25">
      <c r="A27" s="4" t="s">
        <v>19</v>
      </c>
      <c r="B27" s="5" t="s">
        <v>3</v>
      </c>
      <c r="C27" s="5"/>
      <c r="D27" s="5"/>
      <c r="E27" s="5"/>
      <c r="F27" s="5"/>
      <c r="G27" s="5"/>
      <c r="H27" s="5"/>
      <c r="I27" s="11"/>
    </row>
    <row r="28" spans="1:9" ht="25.5" x14ac:dyDescent="0.25">
      <c r="A28" s="4" t="s">
        <v>80</v>
      </c>
      <c r="B28" s="5">
        <v>4</v>
      </c>
      <c r="C28" s="5">
        <v>1</v>
      </c>
      <c r="D28" s="5">
        <f t="shared" si="0"/>
        <v>4</v>
      </c>
      <c r="E28" s="5">
        <v>0</v>
      </c>
      <c r="F28" s="5">
        <f t="shared" si="1"/>
        <v>0</v>
      </c>
      <c r="G28" s="5">
        <f t="shared" si="2"/>
        <v>0</v>
      </c>
      <c r="H28" s="5">
        <f t="shared" si="3"/>
        <v>0</v>
      </c>
      <c r="I28" s="11">
        <f>$L$8*F28+$L$7*G28+$L$9*H28</f>
        <v>0</v>
      </c>
    </row>
    <row r="29" spans="1:9" x14ac:dyDescent="0.25">
      <c r="A29" s="4" t="s">
        <v>67</v>
      </c>
      <c r="B29" s="5">
        <v>8</v>
      </c>
      <c r="C29" s="5">
        <v>2</v>
      </c>
      <c r="D29" s="5">
        <f t="shared" si="0"/>
        <v>16</v>
      </c>
      <c r="E29" s="5">
        <v>31.8</v>
      </c>
      <c r="F29" s="5">
        <f t="shared" si="1"/>
        <v>508.8</v>
      </c>
      <c r="G29" s="5">
        <f t="shared" si="2"/>
        <v>25.44</v>
      </c>
      <c r="H29" s="5">
        <f t="shared" si="3"/>
        <v>50.88</v>
      </c>
      <c r="I29" s="6">
        <f>$L$8*F29+$L$7*G29+$L$9*H29</f>
        <v>66648.729600000006</v>
      </c>
    </row>
    <row r="30" spans="1:9" x14ac:dyDescent="0.25">
      <c r="A30" s="8" t="s">
        <v>20</v>
      </c>
      <c r="B30" s="9"/>
      <c r="C30" s="9"/>
      <c r="D30" s="5"/>
      <c r="E30" s="9"/>
      <c r="F30" s="36">
        <f>SUM(F8:H29)</f>
        <v>2254.2300000000005</v>
      </c>
      <c r="G30" s="37"/>
      <c r="H30" s="38"/>
      <c r="I30" s="10">
        <f>SUM(I8:I29)</f>
        <v>256770.5184</v>
      </c>
    </row>
    <row r="31" spans="1:9" x14ac:dyDescent="0.25">
      <c r="A31" s="4" t="s">
        <v>21</v>
      </c>
      <c r="B31" s="5"/>
      <c r="C31" s="5"/>
      <c r="D31" s="5"/>
      <c r="E31" s="5"/>
      <c r="F31" s="5"/>
      <c r="G31" s="5"/>
      <c r="H31" s="5"/>
      <c r="I31" s="7"/>
    </row>
    <row r="32" spans="1:9" ht="24" x14ac:dyDescent="0.25">
      <c r="A32" s="4" t="s">
        <v>53</v>
      </c>
      <c r="B32" s="5" t="s">
        <v>22</v>
      </c>
      <c r="C32" s="5"/>
      <c r="D32" s="5"/>
      <c r="E32" s="5"/>
      <c r="F32" s="5"/>
      <c r="G32" s="5"/>
      <c r="H32" s="5"/>
      <c r="I32" s="7"/>
    </row>
    <row r="33" spans="1:10" x14ac:dyDescent="0.25">
      <c r="A33" s="4" t="s">
        <v>23</v>
      </c>
      <c r="B33" s="5" t="s">
        <v>22</v>
      </c>
      <c r="C33" s="5"/>
      <c r="D33" s="5"/>
      <c r="E33" s="5"/>
      <c r="F33" s="5"/>
      <c r="G33" s="5"/>
      <c r="H33" s="5"/>
      <c r="I33" s="7"/>
    </row>
    <row r="34" spans="1:10" x14ac:dyDescent="0.25">
      <c r="A34" s="4" t="s">
        <v>24</v>
      </c>
      <c r="B34" s="5" t="s">
        <v>22</v>
      </c>
      <c r="C34" s="5"/>
      <c r="D34" s="5"/>
      <c r="E34" s="5"/>
      <c r="F34" s="5"/>
      <c r="G34" s="5"/>
      <c r="H34" s="5"/>
      <c r="I34" s="7"/>
    </row>
    <row r="35" spans="1:10" x14ac:dyDescent="0.25">
      <c r="A35" s="4" t="s">
        <v>81</v>
      </c>
      <c r="B35" s="5">
        <v>4</v>
      </c>
      <c r="C35" s="5">
        <v>1</v>
      </c>
      <c r="D35" s="5">
        <f t="shared" si="0"/>
        <v>4</v>
      </c>
      <c r="E35" s="5">
        <v>0</v>
      </c>
      <c r="F35" s="5">
        <f t="shared" ref="F35:F38" si="4">D35*E35</f>
        <v>0</v>
      </c>
      <c r="G35" s="5">
        <f t="shared" ref="G35:G38" si="5">F35*0.05</f>
        <v>0</v>
      </c>
      <c r="H35" s="5">
        <f t="shared" ref="H35:H38" si="6">F35*0.1</f>
        <v>0</v>
      </c>
      <c r="I35" s="11">
        <f>$L$8*F35+$L$7*G35+$L$9*H35</f>
        <v>0</v>
      </c>
    </row>
    <row r="36" spans="1:10" x14ac:dyDescent="0.25">
      <c r="A36" s="4" t="s">
        <v>25</v>
      </c>
      <c r="B36" s="5">
        <v>0.5</v>
      </c>
      <c r="C36" s="5">
        <v>52</v>
      </c>
      <c r="D36" s="5">
        <f t="shared" si="0"/>
        <v>26</v>
      </c>
      <c r="E36" s="5">
        <v>318</v>
      </c>
      <c r="F36" s="22">
        <f t="shared" si="4"/>
        <v>8268</v>
      </c>
      <c r="G36" s="5">
        <f t="shared" si="5"/>
        <v>413.40000000000003</v>
      </c>
      <c r="H36" s="5">
        <f t="shared" si="6"/>
        <v>826.80000000000007</v>
      </c>
      <c r="I36" s="6">
        <f>$L$8*F36+$L$7*G36+$L$9*H36</f>
        <v>1083041.8560000001</v>
      </c>
    </row>
    <row r="37" spans="1:10" x14ac:dyDescent="0.25">
      <c r="A37" s="4" t="s">
        <v>26</v>
      </c>
      <c r="B37" s="5">
        <v>0.25</v>
      </c>
      <c r="C37" s="5">
        <v>2</v>
      </c>
      <c r="D37" s="5">
        <f t="shared" si="0"/>
        <v>0.5</v>
      </c>
      <c r="E37" s="5">
        <v>318</v>
      </c>
      <c r="F37" s="5">
        <f t="shared" si="4"/>
        <v>159</v>
      </c>
      <c r="G37" s="5">
        <f t="shared" si="5"/>
        <v>7.95</v>
      </c>
      <c r="H37" s="5">
        <f t="shared" si="6"/>
        <v>15.9</v>
      </c>
      <c r="I37" s="6">
        <f>$L$8*F37+$L$7*G37+$L$9*H37</f>
        <v>20827.727999999999</v>
      </c>
    </row>
    <row r="38" spans="1:10" x14ac:dyDescent="0.25">
      <c r="A38" s="4" t="s">
        <v>83</v>
      </c>
      <c r="B38" s="5">
        <v>4</v>
      </c>
      <c r="C38" s="5">
        <v>1</v>
      </c>
      <c r="D38" s="5">
        <f t="shared" si="0"/>
        <v>4</v>
      </c>
      <c r="E38" s="5">
        <v>0</v>
      </c>
      <c r="F38" s="5">
        <f t="shared" si="4"/>
        <v>0</v>
      </c>
      <c r="G38" s="5">
        <f t="shared" si="5"/>
        <v>0</v>
      </c>
      <c r="H38" s="5">
        <f t="shared" si="6"/>
        <v>0</v>
      </c>
      <c r="I38" s="11">
        <f>$L$8*F38+$L$7*G38+$L$9*H38</f>
        <v>0</v>
      </c>
      <c r="J38" s="33"/>
    </row>
    <row r="39" spans="1:10" x14ac:dyDescent="0.25">
      <c r="A39" s="4" t="s">
        <v>82</v>
      </c>
      <c r="B39" s="5" t="s">
        <v>3</v>
      </c>
      <c r="C39" s="5"/>
      <c r="D39" s="5"/>
      <c r="E39" s="5"/>
      <c r="F39" s="5"/>
      <c r="G39" s="5"/>
      <c r="H39" s="5"/>
      <c r="I39" s="5"/>
    </row>
    <row r="40" spans="1:10" x14ac:dyDescent="0.25">
      <c r="A40" s="8" t="s">
        <v>27</v>
      </c>
      <c r="B40" s="5"/>
      <c r="C40" s="5"/>
      <c r="D40" s="5"/>
      <c r="E40" s="5"/>
      <c r="F40" s="36">
        <f>SUM(F35:H38)</f>
        <v>9691.0499999999993</v>
      </c>
      <c r="G40" s="39"/>
      <c r="H40" s="40"/>
      <c r="I40" s="10">
        <f>SUM(I35:I38)</f>
        <v>1103869.584</v>
      </c>
    </row>
    <row r="41" spans="1:10" ht="27" customHeight="1" x14ac:dyDescent="0.25">
      <c r="A41" s="19" t="s">
        <v>68</v>
      </c>
      <c r="B41" s="12"/>
      <c r="C41" s="12"/>
      <c r="D41" s="12"/>
      <c r="E41" s="12"/>
      <c r="F41" s="36">
        <f>ROUND(F30+F40,-2)</f>
        <v>11900</v>
      </c>
      <c r="G41" s="39"/>
      <c r="H41" s="40"/>
      <c r="I41" s="10">
        <f>ROUND(I30+I40,-4)</f>
        <v>1360000</v>
      </c>
    </row>
    <row r="42" spans="1:10" ht="30.75" customHeight="1" x14ac:dyDescent="0.25">
      <c r="A42" s="13" t="s">
        <v>69</v>
      </c>
      <c r="B42" s="14"/>
      <c r="C42" s="14"/>
      <c r="D42" s="14"/>
      <c r="E42" s="14"/>
      <c r="F42" s="14"/>
      <c r="G42" s="14"/>
      <c r="H42" s="14"/>
      <c r="I42" s="20">
        <v>0</v>
      </c>
    </row>
    <row r="43" spans="1:10" x14ac:dyDescent="0.25">
      <c r="A43" s="13" t="s">
        <v>70</v>
      </c>
      <c r="B43" s="14"/>
      <c r="C43" s="14"/>
      <c r="D43" s="14"/>
      <c r="E43" s="14"/>
      <c r="F43" s="14"/>
      <c r="G43" s="14"/>
      <c r="H43" s="14"/>
      <c r="I43" s="21">
        <f>I41+I42</f>
        <v>1360000</v>
      </c>
    </row>
    <row r="45" spans="1:10" x14ac:dyDescent="0.25">
      <c r="A45" s="15" t="s">
        <v>34</v>
      </c>
    </row>
    <row r="46" spans="1:10" ht="52.5" customHeight="1" x14ac:dyDescent="0.25">
      <c r="A46" s="41" t="s">
        <v>61</v>
      </c>
      <c r="B46" s="42"/>
      <c r="C46" s="42"/>
      <c r="D46" s="42"/>
      <c r="E46" s="42"/>
      <c r="F46" s="42"/>
      <c r="G46" s="42"/>
      <c r="H46" s="42"/>
      <c r="I46" s="42"/>
    </row>
    <row r="47" spans="1:10" x14ac:dyDescent="0.25">
      <c r="A47" s="17" t="s">
        <v>35</v>
      </c>
    </row>
    <row r="48" spans="1:10" x14ac:dyDescent="0.25">
      <c r="A48" s="17" t="s">
        <v>84</v>
      </c>
    </row>
    <row r="49" spans="1:1" x14ac:dyDescent="0.25">
      <c r="A49" s="17" t="s">
        <v>71</v>
      </c>
    </row>
    <row r="50" spans="1:1" x14ac:dyDescent="0.25">
      <c r="A50" s="17" t="s">
        <v>72</v>
      </c>
    </row>
    <row r="51" spans="1:1" x14ac:dyDescent="0.25">
      <c r="A51" s="16" t="s">
        <v>73</v>
      </c>
    </row>
    <row r="52" spans="1:1" x14ac:dyDescent="0.25">
      <c r="A52" s="17" t="s">
        <v>74</v>
      </c>
    </row>
  </sheetData>
  <mergeCells count="4">
    <mergeCell ref="F30:H30"/>
    <mergeCell ref="F40:H40"/>
    <mergeCell ref="F41:H41"/>
    <mergeCell ref="A46:I46"/>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7"/>
  <sheetViews>
    <sheetView tabSelected="1" workbookViewId="0">
      <selection activeCell="H9" sqref="H9"/>
    </sheetView>
  </sheetViews>
  <sheetFormatPr defaultRowHeight="15" x14ac:dyDescent="0.25"/>
  <cols>
    <col min="1" max="1" width="32.28515625" customWidth="1"/>
    <col min="3" max="3" width="10.42578125" customWidth="1"/>
    <col min="5" max="5" width="11.140625" customWidth="1"/>
    <col min="6" max="6" width="10.85546875" customWidth="1"/>
    <col min="7" max="7" width="10.140625" customWidth="1"/>
    <col min="10" max="10" width="13.85546875" customWidth="1"/>
  </cols>
  <sheetData>
    <row r="1" spans="1:12" ht="15.75" x14ac:dyDescent="0.25">
      <c r="A1" s="1" t="s">
        <v>36</v>
      </c>
    </row>
    <row r="2" spans="1:12" ht="15.75" x14ac:dyDescent="0.25">
      <c r="A2" s="18"/>
    </row>
    <row r="3" spans="1:12" ht="72" x14ac:dyDescent="0.25">
      <c r="A3" s="3" t="s">
        <v>37</v>
      </c>
      <c r="B3" s="3" t="s">
        <v>42</v>
      </c>
      <c r="C3" s="3" t="s">
        <v>29</v>
      </c>
      <c r="D3" s="3" t="s">
        <v>43</v>
      </c>
      <c r="E3" s="3" t="s">
        <v>49</v>
      </c>
      <c r="F3" s="3" t="s">
        <v>47</v>
      </c>
      <c r="G3" s="3" t="s">
        <v>48</v>
      </c>
      <c r="H3" s="3" t="s">
        <v>44</v>
      </c>
    </row>
    <row r="4" spans="1:12" x14ac:dyDescent="0.25">
      <c r="A4" s="4" t="s">
        <v>38</v>
      </c>
      <c r="B4" s="4"/>
      <c r="C4" s="4"/>
      <c r="D4" s="4"/>
      <c r="E4" s="4"/>
      <c r="F4" s="4"/>
      <c r="G4" s="4"/>
      <c r="H4" s="4"/>
      <c r="J4" s="24" t="s">
        <v>54</v>
      </c>
      <c r="K4" s="27"/>
      <c r="L4" t="s">
        <v>58</v>
      </c>
    </row>
    <row r="5" spans="1:12" x14ac:dyDescent="0.25">
      <c r="A5" s="4" t="s">
        <v>39</v>
      </c>
      <c r="B5" s="5">
        <v>1</v>
      </c>
      <c r="C5" s="5">
        <v>1</v>
      </c>
      <c r="D5" s="5">
        <v>0</v>
      </c>
      <c r="E5" s="5">
        <f>B5*C5*D5</f>
        <v>0</v>
      </c>
      <c r="F5" s="5">
        <f>E5*0.05</f>
        <v>0</v>
      </c>
      <c r="G5" s="5">
        <f>E5*0.1</f>
        <v>0</v>
      </c>
      <c r="H5" s="11">
        <f>$K$6*E5+$K$5*F5+$K$7*G5</f>
        <v>0</v>
      </c>
      <c r="J5" s="25" t="s">
        <v>55</v>
      </c>
      <c r="K5" s="28">
        <v>65.709999999999994</v>
      </c>
      <c r="L5" s="34" t="s">
        <v>59</v>
      </c>
    </row>
    <row r="6" spans="1:12" ht="24" x14ac:dyDescent="0.25">
      <c r="A6" s="4" t="s">
        <v>40</v>
      </c>
      <c r="B6" s="5">
        <v>2</v>
      </c>
      <c r="C6" s="5">
        <v>1</v>
      </c>
      <c r="D6" s="5">
        <v>0</v>
      </c>
      <c r="E6" s="5">
        <f t="shared" ref="E6:E8" si="0">B6*C6*D6</f>
        <v>0</v>
      </c>
      <c r="F6" s="5">
        <f t="shared" ref="F6:F8" si="1">E6*0.05</f>
        <v>0</v>
      </c>
      <c r="G6" s="5">
        <f t="shared" ref="G6:G8" si="2">E6*0.1</f>
        <v>0</v>
      </c>
      <c r="H6" s="11">
        <f>$K$6*E6+$K$5*F6+$K$7*G6</f>
        <v>0</v>
      </c>
      <c r="J6" s="25" t="s">
        <v>56</v>
      </c>
      <c r="K6" s="29">
        <v>48.75</v>
      </c>
      <c r="L6" s="34" t="s">
        <v>59</v>
      </c>
    </row>
    <row r="7" spans="1:12" x14ac:dyDescent="0.25">
      <c r="A7" s="4" t="s">
        <v>41</v>
      </c>
      <c r="B7" s="5">
        <v>2</v>
      </c>
      <c r="C7" s="5">
        <v>1</v>
      </c>
      <c r="D7" s="5">
        <v>0</v>
      </c>
      <c r="E7" s="5">
        <f t="shared" si="0"/>
        <v>0</v>
      </c>
      <c r="F7" s="5">
        <f t="shared" si="1"/>
        <v>0</v>
      </c>
      <c r="G7" s="5">
        <f t="shared" si="2"/>
        <v>0</v>
      </c>
      <c r="H7" s="11">
        <f>$K$6*E7+$K$5*F7+$K$7*G7</f>
        <v>0</v>
      </c>
      <c r="J7" s="26" t="s">
        <v>57</v>
      </c>
      <c r="K7" s="30">
        <v>26.38</v>
      </c>
      <c r="L7" s="34" t="s">
        <v>59</v>
      </c>
    </row>
    <row r="8" spans="1:12" x14ac:dyDescent="0.25">
      <c r="A8" s="19" t="s">
        <v>51</v>
      </c>
      <c r="B8" s="5">
        <v>4</v>
      </c>
      <c r="C8" s="5">
        <v>2</v>
      </c>
      <c r="D8" s="5">
        <v>31.8</v>
      </c>
      <c r="E8" s="5">
        <f t="shared" si="0"/>
        <v>254.4</v>
      </c>
      <c r="F8" s="5">
        <f t="shared" si="1"/>
        <v>12.72</v>
      </c>
      <c r="G8" s="5">
        <f t="shared" si="2"/>
        <v>25.44</v>
      </c>
      <c r="H8" s="6">
        <f>$K$6*E8+$K$5*F8+$K$7*G8</f>
        <v>13908.938400000001</v>
      </c>
    </row>
    <row r="9" spans="1:12" ht="26.25" x14ac:dyDescent="0.25">
      <c r="A9" s="19" t="s">
        <v>64</v>
      </c>
      <c r="B9" s="19"/>
      <c r="C9" s="19"/>
      <c r="D9" s="19"/>
      <c r="E9" s="43">
        <f>SUM(E5:G8)</f>
        <v>292.56</v>
      </c>
      <c r="F9" s="44"/>
      <c r="G9" s="45"/>
      <c r="H9" s="10">
        <f>ROUND(SUM(H5:H8),-2)</f>
        <v>13900</v>
      </c>
      <c r="K9" s="31"/>
    </row>
    <row r="10" spans="1:12" x14ac:dyDescent="0.25">
      <c r="K10" s="32"/>
    </row>
    <row r="11" spans="1:12" x14ac:dyDescent="0.25">
      <c r="A11" s="15" t="s">
        <v>34</v>
      </c>
      <c r="K11" s="31"/>
    </row>
    <row r="12" spans="1:12" ht="51" customHeight="1" x14ac:dyDescent="0.25">
      <c r="A12" s="41" t="s">
        <v>62</v>
      </c>
      <c r="B12" s="42"/>
      <c r="C12" s="42"/>
      <c r="D12" s="42"/>
      <c r="E12" s="42"/>
      <c r="F12" s="42"/>
      <c r="G12" s="42"/>
      <c r="H12" s="42"/>
    </row>
    <row r="13" spans="1:12" x14ac:dyDescent="0.25">
      <c r="A13" s="17" t="s">
        <v>50</v>
      </c>
    </row>
    <row r="14" spans="1:12" x14ac:dyDescent="0.25">
      <c r="A14" s="17" t="s">
        <v>52</v>
      </c>
    </row>
    <row r="27" ht="20.25" customHeight="1" x14ac:dyDescent="0.25"/>
  </sheetData>
  <mergeCells count="2">
    <mergeCell ref="E9:G9"/>
    <mergeCell ref="A12:H1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Respondent Burden</vt:lpstr>
      <vt:lpstr>Agency Burden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Sean Layton</dc:creator>
  <cp:lastModifiedBy>Courtney Kerwin</cp:lastModifiedBy>
  <dcterms:created xsi:type="dcterms:W3CDTF">2015-08-28T16:14:42Z</dcterms:created>
  <dcterms:modified xsi:type="dcterms:W3CDTF">2019-03-25T15:03:36Z</dcterms:modified>
</cp:coreProperties>
</file>