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F:\New ICRs\"/>
    </mc:Choice>
  </mc:AlternateContent>
  <xr:revisionPtr revIDLastSave="0" documentId="8_{8DF1D15B-5619-4DB2-AABE-3FDA238E8D45}" xr6:coauthVersionLast="36" xr6:coauthVersionMax="36" xr10:uidLastSave="{00000000-0000-0000-0000-000000000000}"/>
  <bookViews>
    <workbookView xWindow="0" yWindow="0" windowWidth="28800" windowHeight="12810" xr2:uid="{3E4C32DD-1C35-44FB-8FDF-059422F09A17}"/>
  </bookViews>
  <sheets>
    <sheet name="Table 1" sheetId="1" r:id="rId1"/>
    <sheet name="Table 2" sheetId="2" r:id="rId2"/>
    <sheet name="Capital and O&amp;M" sheetId="3" r:id="rId3"/>
    <sheet name="# Response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7" i="2" l="1"/>
  <c r="H2" i="2" s="1"/>
  <c r="M6" i="2"/>
  <c r="G2" i="2" s="1"/>
  <c r="M5" i="2"/>
  <c r="F2" i="2" s="1"/>
  <c r="E14" i="2"/>
  <c r="E27" i="1"/>
  <c r="E11" i="1"/>
  <c r="M7" i="1"/>
  <c r="H2" i="1" s="1"/>
  <c r="M6" i="1"/>
  <c r="F2" i="1" s="1"/>
  <c r="M5" i="1"/>
  <c r="G2" i="1" s="1"/>
  <c r="C11" i="4" l="1"/>
  <c r="C9" i="4"/>
  <c r="C8" i="4"/>
  <c r="C7" i="4"/>
  <c r="C6" i="4"/>
  <c r="C5" i="4"/>
  <c r="C4" i="4"/>
  <c r="B11" i="4"/>
  <c r="B10" i="4"/>
  <c r="E11" i="4" l="1"/>
  <c r="E10" i="4"/>
  <c r="D14" i="2"/>
  <c r="F14" i="2" s="1"/>
  <c r="E13" i="2"/>
  <c r="D13" i="2"/>
  <c r="E12" i="2"/>
  <c r="D12" i="2"/>
  <c r="E10" i="2"/>
  <c r="D10" i="2"/>
  <c r="E9" i="2"/>
  <c r="D9" i="2"/>
  <c r="E8" i="2"/>
  <c r="D8" i="2"/>
  <c r="E7" i="2"/>
  <c r="D7" i="2"/>
  <c r="E6" i="2"/>
  <c r="D6" i="2"/>
  <c r="G6" i="3"/>
  <c r="D5" i="3"/>
  <c r="G4" i="3"/>
  <c r="D4" i="3"/>
  <c r="E41" i="1"/>
  <c r="D41" i="1"/>
  <c r="E40" i="1"/>
  <c r="D40" i="1"/>
  <c r="E39" i="1"/>
  <c r="D39" i="1"/>
  <c r="D38" i="1"/>
  <c r="E37" i="1"/>
  <c r="D37" i="1"/>
  <c r="E36" i="1"/>
  <c r="D36" i="1"/>
  <c r="E32" i="1"/>
  <c r="D32" i="1"/>
  <c r="D28" i="1"/>
  <c r="F28" i="1" s="1"/>
  <c r="D27" i="1"/>
  <c r="F27" i="1" s="1"/>
  <c r="E25" i="1"/>
  <c r="B8" i="4" s="1"/>
  <c r="E8" i="4" s="1"/>
  <c r="D25" i="1"/>
  <c r="E24" i="1"/>
  <c r="B7" i="4" s="1"/>
  <c r="E7" i="4" s="1"/>
  <c r="D24" i="1"/>
  <c r="E23" i="1"/>
  <c r="B6" i="4" s="1"/>
  <c r="D23" i="1"/>
  <c r="E22" i="1"/>
  <c r="B5" i="4" s="1"/>
  <c r="E5" i="4" s="1"/>
  <c r="D22" i="1"/>
  <c r="E21" i="1"/>
  <c r="B4" i="4" s="1"/>
  <c r="E4" i="4" s="1"/>
  <c r="D21" i="1"/>
  <c r="E16" i="1"/>
  <c r="D16" i="1"/>
  <c r="E15" i="1"/>
  <c r="D15" i="1"/>
  <c r="E14" i="1"/>
  <c r="B9" i="4" s="1"/>
  <c r="E9" i="4" s="1"/>
  <c r="D14" i="1"/>
  <c r="D11" i="1"/>
  <c r="F11" i="1" s="1"/>
  <c r="G11" i="1" s="1"/>
  <c r="E10" i="1"/>
  <c r="D10" i="1"/>
  <c r="F8" i="2" l="1"/>
  <c r="F7" i="2"/>
  <c r="G7" i="2" s="1"/>
  <c r="F9" i="2"/>
  <c r="H9" i="2" s="1"/>
  <c r="F12" i="2"/>
  <c r="G12" i="2" s="1"/>
  <c r="F39" i="1"/>
  <c r="H39" i="1" s="1"/>
  <c r="F15" i="1"/>
  <c r="F14" i="1"/>
  <c r="F16" i="1"/>
  <c r="G16" i="1" s="1"/>
  <c r="F32" i="1"/>
  <c r="G32" i="1" s="1"/>
  <c r="F10" i="1"/>
  <c r="H10" i="1" s="1"/>
  <c r="F6" i="2"/>
  <c r="H6" i="2" s="1"/>
  <c r="F10" i="2"/>
  <c r="H10" i="2" s="1"/>
  <c r="F13" i="2"/>
  <c r="G13" i="2" s="1"/>
  <c r="F40" i="1"/>
  <c r="H40" i="1" s="1"/>
  <c r="F37" i="1"/>
  <c r="H37" i="1" s="1"/>
  <c r="G7" i="3"/>
  <c r="I45" i="1" s="1"/>
  <c r="H11" i="1"/>
  <c r="I11" i="1" s="1"/>
  <c r="F22" i="1"/>
  <c r="G22" i="1" s="1"/>
  <c r="F38" i="1"/>
  <c r="H38" i="1" s="1"/>
  <c r="F36" i="1"/>
  <c r="G36" i="1" s="1"/>
  <c r="F21" i="1"/>
  <c r="F24" i="1"/>
  <c r="G24" i="1" s="1"/>
  <c r="F25" i="1"/>
  <c r="F23" i="1"/>
  <c r="G23" i="1" s="1"/>
  <c r="F41" i="1"/>
  <c r="G41" i="1" s="1"/>
  <c r="E12" i="4"/>
  <c r="G8" i="2"/>
  <c r="H8" i="2"/>
  <c r="G14" i="2"/>
  <c r="H14" i="2"/>
  <c r="H14" i="1"/>
  <c r="G14" i="1"/>
  <c r="H15" i="1"/>
  <c r="G15" i="1"/>
  <c r="I15" i="1" s="1"/>
  <c r="H27" i="1"/>
  <c r="G27" i="1"/>
  <c r="H28" i="1"/>
  <c r="G28" i="1"/>
  <c r="H16" i="1" l="1"/>
  <c r="I16" i="1" s="1"/>
  <c r="G9" i="2"/>
  <c r="I9" i="2" s="1"/>
  <c r="H12" i="2"/>
  <c r="I12" i="2" s="1"/>
  <c r="G10" i="2"/>
  <c r="I10" i="2" s="1"/>
  <c r="H7" i="2"/>
  <c r="I7" i="2" s="1"/>
  <c r="H13" i="2"/>
  <c r="I13" i="2" s="1"/>
  <c r="H22" i="1"/>
  <c r="I22" i="1" s="1"/>
  <c r="G6" i="2"/>
  <c r="I6" i="2" s="1"/>
  <c r="H32" i="1"/>
  <c r="G39" i="1"/>
  <c r="I39" i="1" s="1"/>
  <c r="I32" i="1"/>
  <c r="I28" i="1"/>
  <c r="G10" i="1"/>
  <c r="I10" i="1" s="1"/>
  <c r="H36" i="1"/>
  <c r="I36" i="1" s="1"/>
  <c r="H41" i="1"/>
  <c r="I41" i="1" s="1"/>
  <c r="I14" i="2"/>
  <c r="G37" i="1"/>
  <c r="I37" i="1" s="1"/>
  <c r="H23" i="1"/>
  <c r="I23" i="1" s="1"/>
  <c r="I8" i="2"/>
  <c r="G38" i="1"/>
  <c r="I38" i="1" s="1"/>
  <c r="G40" i="1"/>
  <c r="I40" i="1" s="1"/>
  <c r="I27" i="1"/>
  <c r="G21" i="1"/>
  <c r="H21" i="1"/>
  <c r="H24" i="1"/>
  <c r="I24" i="1" s="1"/>
  <c r="I14" i="1"/>
  <c r="G25" i="1"/>
  <c r="H25" i="1"/>
  <c r="I15" i="2" l="1"/>
  <c r="F15" i="2"/>
  <c r="F43" i="1"/>
  <c r="I43" i="1"/>
  <c r="I25" i="1"/>
  <c r="F29" i="1"/>
  <c r="I21" i="1"/>
  <c r="F44" i="1" l="1"/>
  <c r="J47" i="1"/>
  <c r="I29" i="1"/>
  <c r="I44" i="1" s="1"/>
  <c r="I46" i="1" s="1"/>
</calcChain>
</file>

<file path=xl/sharedStrings.xml><?xml version="1.0" encoding="utf-8"?>
<sst xmlns="http://schemas.openxmlformats.org/spreadsheetml/2006/main" count="182" uniqueCount="152">
  <si>
    <t>Burden item</t>
  </si>
  <si>
    <t xml:space="preserve">(A) </t>
  </si>
  <si>
    <t xml:space="preserve">(B) </t>
  </si>
  <si>
    <t xml:space="preserve">(C) </t>
  </si>
  <si>
    <t xml:space="preserve">(D) </t>
  </si>
  <si>
    <t>(E)</t>
  </si>
  <si>
    <t xml:space="preserve">(F) </t>
  </si>
  <si>
    <t xml:space="preserve">(G) </t>
  </si>
  <si>
    <t xml:space="preserve">(H) </t>
  </si>
  <si>
    <t>Person-hours per occurrence</t>
  </si>
  <si>
    <t>No.  Of occurrences per respondent per year</t>
  </si>
  <si>
    <t>Person-hours per respondent per year (C=AxB)</t>
  </si>
  <si>
    <r>
      <t xml:space="preserve">Respondents per year  </t>
    </r>
    <r>
      <rPr>
        <vertAlign val="superscript"/>
        <sz val="10"/>
        <rFont val="Times New Roman"/>
        <family val="1"/>
      </rPr>
      <t>a</t>
    </r>
  </si>
  <si>
    <t>Technical person-hour / year
(E=CxD)</t>
  </si>
  <si>
    <t>Management person-hour / year
(Ex0.05)</t>
  </si>
  <si>
    <t>Clerical
(Ex0.1)</t>
  </si>
  <si>
    <t>1.  Applications</t>
  </si>
  <si>
    <t>N/A</t>
  </si>
  <si>
    <t>2.  Survey and Studies</t>
  </si>
  <si>
    <t>3.  Acquisition, Installation, and Utilization of  Technology and  Systems</t>
  </si>
  <si>
    <t>4.  Reporting Requirements</t>
  </si>
  <si>
    <t>New Respondents</t>
  </si>
  <si>
    <t>Existing Respondents</t>
  </si>
  <si>
    <t xml:space="preserve">  B.  Required activities:</t>
  </si>
  <si>
    <t xml:space="preserve">     iii. Startup, shutdown, malfunction plan</t>
  </si>
  <si>
    <t xml:space="preserve">     New and Existing Respondents</t>
  </si>
  <si>
    <t>Included in 5E</t>
  </si>
  <si>
    <t xml:space="preserve">  C.  Gather Existing Information</t>
  </si>
  <si>
    <t>Included in 5D, 5E</t>
  </si>
  <si>
    <t xml:space="preserve">     ii.  Notification of intent to construct a major source and review application</t>
  </si>
  <si>
    <t xml:space="preserve">     iv.  Notification of actual startup</t>
  </si>
  <si>
    <t xml:space="preserve">     v.  Notification of performance test </t>
  </si>
  <si>
    <t xml:space="preserve">    vi.  Reports of performance test results</t>
  </si>
  <si>
    <t>Included in 4B, 5E</t>
  </si>
  <si>
    <t>Subtotal for Reporting Requirements</t>
  </si>
  <si>
    <t>5.  Recordkeeping Requirements</t>
  </si>
  <si>
    <t xml:space="preserve">  A.  Read instructions</t>
  </si>
  <si>
    <t>Included in 4A</t>
  </si>
  <si>
    <t xml:space="preserve">  B.  Plan activities</t>
  </si>
  <si>
    <t xml:space="preserve">  C.  Implement activities</t>
  </si>
  <si>
    <t>Included in 4B</t>
  </si>
  <si>
    <t>NA</t>
  </si>
  <si>
    <t xml:space="preserve">    i.  Record performance tests</t>
  </si>
  <si>
    <t xml:space="preserve">    ii.  Record operating parameters</t>
  </si>
  <si>
    <t xml:space="preserve">    iii  Record malfunctions</t>
  </si>
  <si>
    <t xml:space="preserve">    iv.  Continuous parameter monitoring calibration and maintenance</t>
  </si>
  <si>
    <t xml:space="preserve">    v.  Store, file, and maintain records</t>
  </si>
  <si>
    <t xml:space="preserve"> F.  Time to train personnel</t>
  </si>
  <si>
    <t>G. Time for audits</t>
  </si>
  <si>
    <t>Subtotal for Recordkeeping Requirements</t>
  </si>
  <si>
    <t>hr/response</t>
  </si>
  <si>
    <t>Assumptions:</t>
  </si>
  <si>
    <t>Capital/Startup vs. Operation and Maintenance (O&amp;M) Costs</t>
  </si>
  <si>
    <t>(A)</t>
  </si>
  <si>
    <t>(B)</t>
  </si>
  <si>
    <t>(C)</t>
  </si>
  <si>
    <t>(D)</t>
  </si>
  <si>
    <t>(F)</t>
  </si>
  <si>
    <t>(G)</t>
  </si>
  <si>
    <t>Continuous Monitoring Device</t>
  </si>
  <si>
    <t>Capital/Startup Cost for One Respondent</t>
  </si>
  <si>
    <t>Number of New Respondents</t>
  </si>
  <si>
    <t>Annual O&amp;M Costs for One Respondent</t>
  </si>
  <si>
    <t>PM control device</t>
  </si>
  <si>
    <t>Thermal oxidizer</t>
  </si>
  <si>
    <t>Photocopy / postage</t>
  </si>
  <si>
    <t>Total</t>
  </si>
  <si>
    <t xml:space="preserve">NA – not applicable; EPA assumes that all facilities subject to the standard have or will obtain add-on control devices that are already equipped with continuous parameter monitoring equipment. This monitoring equipment is required not only for compliance purposes but also to operate the control equipment. </t>
  </si>
  <si>
    <t xml:space="preserve">(E) </t>
  </si>
  <si>
    <t>Technical person-hours per year (E=CxD)</t>
  </si>
  <si>
    <t>Management person-hours per year (Ex0.05)</t>
  </si>
  <si>
    <t>Clerical person-hours per  year (Ex0.1)</t>
  </si>
  <si>
    <t>i.  Notification of compliance status</t>
  </si>
  <si>
    <t>ii.  Notification of intent to construct a major source and review application</t>
  </si>
  <si>
    <t>iii.  Notification of start of construction</t>
  </si>
  <si>
    <t xml:space="preserve">iv.  Notification of actual startup </t>
  </si>
  <si>
    <t>v.  Notification of initial performance test and test plan</t>
  </si>
  <si>
    <t>New and Existing Respondents</t>
  </si>
  <si>
    <t xml:space="preserve">i.  Report of performance test results including operating parameters </t>
  </si>
  <si>
    <t xml:space="preserve">ii.  Review of semiannual compliance reports  </t>
  </si>
  <si>
    <t>Total Annual Responses</t>
  </si>
  <si>
    <t>Information Collection Activity</t>
  </si>
  <si>
    <t xml:space="preserve">Number of Respondents  </t>
  </si>
  <si>
    <t>Number of Responses</t>
  </si>
  <si>
    <t>Number of Existing Respondents That Keep Records But Do Not Submit Reports</t>
  </si>
  <si>
    <t xml:space="preserve">Total Annual  Responses </t>
  </si>
  <si>
    <t>Notification of compliance status</t>
  </si>
  <si>
    <t>Notification of initial construction/ reconstruction</t>
  </si>
  <si>
    <t>Notification of actual startup</t>
  </si>
  <si>
    <t>Notification of performance test and test plan</t>
  </si>
  <si>
    <t>Report of performance test results</t>
  </si>
  <si>
    <t>Report of semiannual compliance reports</t>
  </si>
  <si>
    <t>Report of startup, shutdown, malfunction</t>
  </si>
  <si>
    <t>Labor Type</t>
  </si>
  <si>
    <r>
      <t>Total Compensation ($/hr)</t>
    </r>
    <r>
      <rPr>
        <sz val="10"/>
        <rFont val="Times New Roman"/>
        <family val="1"/>
      </rPr>
      <t xml:space="preserve"> </t>
    </r>
  </si>
  <si>
    <t>Mgmt.</t>
  </si>
  <si>
    <t>Tech.</t>
  </si>
  <si>
    <t>Cler.</t>
  </si>
  <si>
    <r>
      <t>Loaded Rate</t>
    </r>
    <r>
      <rPr>
        <sz val="10"/>
        <rFont val="Times New Roman"/>
        <family val="1"/>
      </rPr>
      <t xml:space="preserve"> 
(Rate + 110%rate)</t>
    </r>
  </si>
  <si>
    <t>Respondant Rates
(Source: United States Department of Labor, Bureau of Labor Statistics, June 2018, “Table 2. Civilian Workers, by occupational and industry group.”)</t>
  </si>
  <si>
    <t>Hourly Mean Wage</t>
  </si>
  <si>
    <t>With  Fringe &amp; Overhead</t>
  </si>
  <si>
    <t>(GS- 12, step 1) - Tech.</t>
  </si>
  <si>
    <t>(GS- 13, step 5) - Mgmt.</t>
  </si>
  <si>
    <t>(GS-6, step 3) - Cler.</t>
  </si>
  <si>
    <t>Agency Rates
Source: Office of Personnel Management (OPM), 2017 General Schedule</t>
  </si>
  <si>
    <r>
      <t xml:space="preserve">iii.  Review of startup, shutdown, malfunction reports </t>
    </r>
    <r>
      <rPr>
        <vertAlign val="superscript"/>
        <sz val="12"/>
        <rFont val="Times New Roman"/>
        <family val="1"/>
      </rPr>
      <t>d</t>
    </r>
  </si>
  <si>
    <r>
      <t xml:space="preserve">Respondents per year </t>
    </r>
    <r>
      <rPr>
        <vertAlign val="superscript"/>
        <sz val="10"/>
        <rFont val="Times New Roman"/>
        <family val="1"/>
      </rPr>
      <t>a</t>
    </r>
  </si>
  <si>
    <r>
      <t xml:space="preserve">Cost, $ </t>
    </r>
    <r>
      <rPr>
        <b/>
        <vertAlign val="superscript"/>
        <sz val="10"/>
        <rFont val="Times New Roman"/>
        <family val="1"/>
      </rPr>
      <t>b</t>
    </r>
  </si>
  <si>
    <t xml:space="preserve">  A.  Familiarization with regulatory requirements</t>
  </si>
  <si>
    <r>
      <t xml:space="preserve">     New Respondents </t>
    </r>
    <r>
      <rPr>
        <vertAlign val="superscript"/>
        <sz val="10"/>
        <rFont val="Times New Roman"/>
        <family val="1"/>
      </rPr>
      <t>c, d</t>
    </r>
  </si>
  <si>
    <r>
      <t xml:space="preserve">     i.   Initial performance test  </t>
    </r>
    <r>
      <rPr>
        <vertAlign val="superscript"/>
        <sz val="10"/>
        <rFont val="Times New Roman"/>
        <family val="1"/>
      </rPr>
      <t xml:space="preserve"> </t>
    </r>
    <r>
      <rPr>
        <sz val="10"/>
        <rFont val="Times New Roman"/>
        <family val="1"/>
      </rPr>
      <t xml:space="preserve">  </t>
    </r>
  </si>
  <si>
    <r>
      <t xml:space="preserve">     ii.  Repeat of initial performance test </t>
    </r>
    <r>
      <rPr>
        <vertAlign val="superscript"/>
        <sz val="10"/>
        <rFont val="Times New Roman"/>
        <family val="1"/>
      </rPr>
      <t>e</t>
    </r>
  </si>
  <si>
    <r>
      <t xml:space="preserve">    iv.  Monitoring of operating parameters and equipment: </t>
    </r>
    <r>
      <rPr>
        <vertAlign val="superscript"/>
        <sz val="10"/>
        <rFont val="Times New Roman"/>
        <family val="1"/>
      </rPr>
      <t>f</t>
    </r>
  </si>
  <si>
    <r>
      <t xml:space="preserve">  D.  Write report </t>
    </r>
    <r>
      <rPr>
        <vertAlign val="superscript"/>
        <sz val="10"/>
        <rFont val="Times New Roman"/>
        <family val="1"/>
      </rPr>
      <t xml:space="preserve">c, d </t>
    </r>
  </si>
  <si>
    <r>
      <t xml:space="preserve">     i.  Notification of compliance status </t>
    </r>
    <r>
      <rPr>
        <vertAlign val="superscript"/>
        <sz val="10"/>
        <rFont val="Times New Roman"/>
        <family val="1"/>
      </rPr>
      <t xml:space="preserve"> </t>
    </r>
  </si>
  <si>
    <r>
      <t xml:space="preserve">     iii.  Notification of initial construction/ reconstruction</t>
    </r>
    <r>
      <rPr>
        <vertAlign val="superscript"/>
        <sz val="10"/>
        <rFont val="Times New Roman"/>
        <family val="1"/>
      </rPr>
      <t xml:space="preserve"> a</t>
    </r>
  </si>
  <si>
    <r>
      <t xml:space="preserve">    vii.  Semiannual compliance reports </t>
    </r>
    <r>
      <rPr>
        <vertAlign val="superscript"/>
        <sz val="10"/>
        <rFont val="Times New Roman"/>
        <family val="1"/>
      </rPr>
      <t>d</t>
    </r>
    <r>
      <rPr>
        <sz val="10"/>
        <rFont val="Times New Roman"/>
        <family val="1"/>
      </rPr>
      <t xml:space="preserve">     </t>
    </r>
  </si>
  <si>
    <r>
      <t xml:space="preserve">    viii.  Startup, shutdown, malfunction report </t>
    </r>
    <r>
      <rPr>
        <vertAlign val="superscript"/>
        <sz val="10"/>
        <rFont val="Times New Roman"/>
        <family val="1"/>
      </rPr>
      <t>g</t>
    </r>
  </si>
  <si>
    <r>
      <t xml:space="preserve">  D.  Develop record system </t>
    </r>
    <r>
      <rPr>
        <vertAlign val="superscript"/>
        <sz val="10"/>
        <rFont val="Times New Roman"/>
        <family val="1"/>
      </rPr>
      <t>h</t>
    </r>
  </si>
  <si>
    <r>
      <t xml:space="preserve">  E.  Time to enter and transmit all information into record system </t>
    </r>
    <r>
      <rPr>
        <vertAlign val="superscript"/>
        <sz val="10"/>
        <rFont val="Times New Roman"/>
        <family val="1"/>
      </rPr>
      <t>i</t>
    </r>
  </si>
  <si>
    <r>
      <t xml:space="preserve">TOTAL LABOR  BURDEN AND COST (rounded) </t>
    </r>
    <r>
      <rPr>
        <b/>
        <vertAlign val="superscript"/>
        <sz val="10"/>
        <rFont val="Times New Roman"/>
        <family val="1"/>
      </rPr>
      <t>j</t>
    </r>
    <r>
      <rPr>
        <b/>
        <sz val="10"/>
        <rFont val="Times New Roman"/>
        <family val="1"/>
      </rPr>
      <t xml:space="preserve"> </t>
    </r>
  </si>
  <si>
    <r>
      <t xml:space="preserve">TOTAL COST (rounded) </t>
    </r>
    <r>
      <rPr>
        <b/>
        <vertAlign val="superscript"/>
        <sz val="10"/>
        <rFont val="Times New Roman"/>
        <family val="1"/>
      </rPr>
      <t>j</t>
    </r>
  </si>
  <si>
    <r>
      <t>a</t>
    </r>
    <r>
      <rPr>
        <sz val="10"/>
        <rFont val="Times New Roman"/>
        <family val="1"/>
      </rPr>
      <t xml:space="preserve">  There is an average of 8 respondents per year over the next three years of this ICR.  In addition, we have assumed that no new facility per year will become subject to this regulation.</t>
    </r>
    <r>
      <rPr>
        <sz val="12"/>
        <rFont val="Times New Roman"/>
        <family val="1"/>
      </rPr>
      <t xml:space="preserve">  </t>
    </r>
  </si>
  <si>
    <r>
      <t>b</t>
    </r>
    <r>
      <rPr>
        <sz val="1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  The rates have been increased by 110% to account for the benefit packages available to those employed by private industry.</t>
    </r>
  </si>
  <si>
    <r>
      <t xml:space="preserve">d  </t>
    </r>
    <r>
      <rPr>
        <sz val="10"/>
        <rFont val="Times New Roman"/>
        <family val="1"/>
      </rPr>
      <t>We have assumed that the initial performance tests and reports are conducted by an emissions testing contractor, however, facility personnel will also work on-site to assist the contractor.</t>
    </r>
  </si>
  <si>
    <r>
      <t xml:space="preserve">e  </t>
    </r>
    <r>
      <rPr>
        <sz val="10"/>
        <rFont val="Times New Roman"/>
        <family val="1"/>
      </rPr>
      <t>We have assumed that 20 percent of new respondents will have to repeat the performance tests due to failure. Since there are no new respondents estimated, this requirement does not apply.</t>
    </r>
  </si>
  <si>
    <r>
      <t xml:space="preserve">f  </t>
    </r>
    <r>
      <rPr>
        <sz val="10"/>
        <rFont val="Times New Roman"/>
        <family val="1"/>
      </rPr>
      <t>Monitoring and recordkeeping of operations for respondents with add-on control devices include: 1) specific operating parameters for each control device established during the performance test, 2) start-up, shutdown, and malfunctions of equipment,  and 3) work practices.</t>
    </r>
  </si>
  <si>
    <r>
      <t>g</t>
    </r>
    <r>
      <rPr>
        <sz val="10"/>
        <rFont val="Times New Roman"/>
        <family val="1"/>
      </rPr>
      <t xml:space="preserve">   We have assumed that one respondent with add-on controls per year will have at least one startup, shutdown or malfunction (SSM) event that is not managed according to the SSM plan.</t>
    </r>
  </si>
  <si>
    <r>
      <t xml:space="preserve">h </t>
    </r>
    <r>
      <rPr>
        <sz val="10"/>
        <rFont val="Times New Roman"/>
        <family val="1"/>
      </rPr>
      <t xml:space="preserve"> We have assumed that new respondents already have the technology and recordkeeping systems in place to monitor its daily operations and to comply with existing regulations.  </t>
    </r>
  </si>
  <si>
    <r>
      <t>i</t>
    </r>
    <r>
      <rPr>
        <sz val="10"/>
        <rFont val="Times New Roman"/>
        <family val="1"/>
      </rPr>
      <t xml:space="preserve">  We have assumed that it takes respondents the following approximate times to meet recordkeeping requirements:  1) one hour per day for recording operating parameters, 365 days per year; 2) four hours per year to calibrate and provide maintenance to continuous parameter monitors five times per year; and 3) and 16 hours per year to train new employees on add-on control devices, continuous parameter monitoring technology and requirements, and review and implementation of startup, shutdown, and malfunction plans. </t>
    </r>
  </si>
  <si>
    <r>
      <t>j</t>
    </r>
    <r>
      <rPr>
        <sz val="10"/>
        <rFont val="Times New Roman"/>
        <family val="1"/>
      </rPr>
      <t xml:space="preserve">  Totals have been rounded to 3 significant figures. Figures may not add exactly due to rounding. </t>
    </r>
  </si>
  <si>
    <r>
      <t xml:space="preserve">Cost, $  </t>
    </r>
    <r>
      <rPr>
        <b/>
        <vertAlign val="superscript"/>
        <sz val="10"/>
        <rFont val="Times New Roman"/>
        <family val="1"/>
      </rPr>
      <t>b</t>
    </r>
  </si>
  <si>
    <r>
      <t xml:space="preserve">New Respondents: </t>
    </r>
    <r>
      <rPr>
        <b/>
        <vertAlign val="superscript"/>
        <sz val="10"/>
        <rFont val="Times New Roman"/>
        <family val="1"/>
      </rPr>
      <t>c</t>
    </r>
  </si>
  <si>
    <r>
      <t xml:space="preserve">TOTAL ANNUAL BURDEN AND COST (rounded) </t>
    </r>
    <r>
      <rPr>
        <b/>
        <vertAlign val="superscript"/>
        <sz val="10"/>
        <rFont val="Times New Roman"/>
        <family val="1"/>
      </rPr>
      <t>e</t>
    </r>
  </si>
  <si>
    <r>
      <t>d</t>
    </r>
    <r>
      <rPr>
        <sz val="10"/>
        <rFont val="Times New Roman"/>
        <family val="1"/>
      </rPr>
      <t xml:space="preserve">  Sources are required to submit SSM reports if there is an occurrence that is not managed according to the SSM plan.</t>
    </r>
    <r>
      <rPr>
        <vertAlign val="superscript"/>
        <sz val="10"/>
        <rFont val="Times New Roman"/>
        <family val="1"/>
      </rPr>
      <t xml:space="preserve"> </t>
    </r>
    <r>
      <rPr>
        <sz val="10"/>
        <rFont val="Times New Roman"/>
        <family val="1"/>
      </rPr>
      <t>We have assumed that one respondent with add-on controls per year will have at least one SSM event that is not managed according to the SSM plan.</t>
    </r>
  </si>
  <si>
    <r>
      <t>e</t>
    </r>
    <r>
      <rPr>
        <sz val="10"/>
        <rFont val="Times New Roman"/>
        <family val="1"/>
      </rPr>
      <t xml:space="preserve">  Totals have been rounded to 3 significant figures. Figures may not add exactly due to rounding. </t>
    </r>
  </si>
  <si>
    <r>
      <t xml:space="preserve">a  </t>
    </r>
    <r>
      <rPr>
        <sz val="10"/>
        <rFont val="Times New Roman"/>
        <family val="1"/>
      </rPr>
      <t>There is an average of 8 respondents per year over the next three years of this ICR.  In addition, we have assumed that no new facility per year will become subject to this regulation.</t>
    </r>
    <r>
      <rPr>
        <sz val="12"/>
        <rFont val="Times New Roman"/>
        <family val="1"/>
      </rPr>
      <t xml:space="preserve">  </t>
    </r>
  </si>
  <si>
    <r>
      <t xml:space="preserve">b  </t>
    </r>
    <r>
      <rPr>
        <sz val="10"/>
        <rFont val="Times New Roman"/>
        <family val="1"/>
      </rPr>
      <t xml:space="preserve">This cost is based on the following labor rates which incorporates a 1.6 benefits multiplication factor to account for government overhead expenses:  Managerial rate of $65.71 (GS-13, Step 5), Technical rate of $48.75 (GS-12, Step 1), and Clerical rate of $26.38 (GS-6, Step 3).  These rates are from the Office of Personnel Management (OPM) 2018 General Schedule which excludes locality rates of pay.  </t>
    </r>
  </si>
  <si>
    <r>
      <t>a</t>
    </r>
    <r>
      <rPr>
        <sz val="10"/>
        <rFont val="Times New Roman"/>
        <family val="1"/>
      </rPr>
      <t xml:space="preserve"> The estimated contractor cost for initial performance tests of a PM control device using EPA Method 5A is $7,000. The ongoing cost for replacement filters and data collection system maintenance is $5,000. </t>
    </r>
  </si>
  <si>
    <r>
      <rPr>
        <vertAlign val="superscript"/>
        <sz val="10"/>
        <rFont val="Times New Roman"/>
        <family val="1"/>
      </rPr>
      <t>b</t>
    </r>
    <r>
      <rPr>
        <sz val="10"/>
        <rFont val="Times New Roman"/>
        <family val="1"/>
      </rPr>
      <t xml:space="preserve"> The PM limit applies only to asphalt roofing manufacturing facilities, and there are four existing asphalt roofing manufacturing facilities, with no new asphalt roofing manufacturing facilities projected for the three years of this information collection.</t>
    </r>
  </si>
  <si>
    <r>
      <t>c</t>
    </r>
    <r>
      <rPr>
        <sz val="10"/>
        <rFont val="Times New Roman"/>
        <family val="1"/>
      </rPr>
      <t xml:space="preserve"> The estimated contractor cost for initial performance tests of a thermal oxidizer</t>
    </r>
    <r>
      <rPr>
        <strike/>
        <sz val="10"/>
        <rFont val="Times New Roman"/>
        <family val="1"/>
      </rPr>
      <t>,</t>
    </r>
    <r>
      <rPr>
        <sz val="10"/>
        <rFont val="Times New Roman"/>
        <family val="1"/>
      </rPr>
      <t xml:space="preserve"> using EPA Method 25A is $25,000. </t>
    </r>
  </si>
  <si>
    <t>Total O&amp;M</t>
  </si>
  <si>
    <t xml:space="preserve">Notification of intent to construct a major source and review application </t>
  </si>
  <si>
    <t>Table 1: Annual Respondent Burden and Cost – NESHAP for Asphalt Processing and Asphalt Roofing Manufacturing (40 CFR Part 63, Subpart LLLLL) 
(Renewal)</t>
  </si>
  <si>
    <t>Table 2: Average Annual EPA Burden and Cost – NESHAP for Asphalt Processing and Asphalt Roofing Manufacturing (40 CFR Part 63, Subpart LLLLL)(Renewal)</t>
  </si>
  <si>
    <t>Number of Respondents with O&amp;M</t>
  </si>
  <si>
    <t>Total Capital/Startup Cost, (B X C)</t>
  </si>
  <si>
    <r>
      <t>d</t>
    </r>
    <r>
      <rPr>
        <sz val="10"/>
        <rFont val="Times New Roman"/>
        <family val="1"/>
      </rPr>
      <t xml:space="preserve"> The photocopying and postage cost is $7.50 per semiannual report, for a total of $15 per respondent per year.  </t>
    </r>
  </si>
  <si>
    <r>
      <rPr>
        <b/>
        <sz val="10"/>
        <rFont val="Times New Roman"/>
        <family val="1"/>
      </rPr>
      <t xml:space="preserve">TOTAL CAPITAL AND O&amp;M COST </t>
    </r>
    <r>
      <rPr>
        <b/>
        <vertAlign val="superscript"/>
        <sz val="10"/>
        <rFont val="Times New Roman"/>
        <family val="1"/>
      </rPr>
      <t>j</t>
    </r>
  </si>
  <si>
    <r>
      <t>c</t>
    </r>
    <r>
      <rPr>
        <sz val="12"/>
        <rFont val="Times New Roman"/>
        <family val="1"/>
      </rPr>
      <t xml:space="preserve">  </t>
    </r>
    <r>
      <rPr>
        <sz val="10"/>
        <rFont val="Times New Roman"/>
        <family val="1"/>
      </rPr>
      <t>New respondents would have to comply with the initial rule requirements including notifications and performance tests for add-on control devices and preparation of the startup, shutdown and malfunction (SSM) plans. There are no new respondents anticipated over the next three-year period of this ICR, therefore, there is no anticipated burden associated with these activities.</t>
    </r>
  </si>
  <si>
    <r>
      <t xml:space="preserve">c  </t>
    </r>
    <r>
      <rPr>
        <sz val="10"/>
        <rFont val="Times New Roman"/>
        <family val="1"/>
      </rPr>
      <t>New respondents are required to conduct performance test for add-on control equipment, submit initial notifications and prepare startup, shutdown and malfunction (SSM) plans.  There are no new respondents anticipated over the next three-year period of this ICR, therefore, there is no anticipated burden associated with these activities.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</si>
</sst>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General_)"/>
    <numFmt numFmtId="166" formatCode="&quot;$&quot;#,##0"/>
  </numFmts>
  <fonts count="28" x14ac:knownFonts="1">
    <font>
      <sz val="11"/>
      <color theme="1"/>
      <name val="Calibri"/>
      <family val="2"/>
      <scheme val="minor"/>
    </font>
    <font>
      <sz val="11"/>
      <color rgb="FFFF0000"/>
      <name val="Calibri"/>
      <family val="2"/>
      <scheme val="minor"/>
    </font>
    <font>
      <b/>
      <sz val="10"/>
      <name val="Times New Roman"/>
      <family val="1"/>
    </font>
    <font>
      <sz val="10"/>
      <color theme="1"/>
      <name val="Times New Roman"/>
      <family val="1"/>
    </font>
    <font>
      <vertAlign val="superscript"/>
      <sz val="10"/>
      <name val="Times New Roman"/>
      <family val="1"/>
    </font>
    <font>
      <sz val="10"/>
      <color rgb="FF000000"/>
      <name val="Times New Roman"/>
      <family val="1"/>
    </font>
    <font>
      <sz val="10"/>
      <name val="Times New Roman"/>
      <family val="1"/>
    </font>
    <font>
      <sz val="10"/>
      <color rgb="FFFF0000"/>
      <name val="Times New Roman"/>
      <family val="1"/>
    </font>
    <font>
      <vertAlign val="superscript"/>
      <sz val="10"/>
      <color rgb="FF000000"/>
      <name val="Times New Roman"/>
      <family val="1"/>
    </font>
    <font>
      <vertAlign val="superscript"/>
      <sz val="10"/>
      <color rgb="FFFF0000"/>
      <name val="Times New Roman"/>
      <family val="1"/>
    </font>
    <font>
      <b/>
      <sz val="12"/>
      <color rgb="FF000000"/>
      <name val="Times New Roman"/>
      <family val="1"/>
    </font>
    <font>
      <b/>
      <sz val="12"/>
      <color rgb="FFFF0000"/>
      <name val="Times New Roman"/>
      <family val="1"/>
    </font>
    <font>
      <b/>
      <sz val="10"/>
      <color rgb="FFFF0000"/>
      <name val="Times New Roman"/>
      <family val="1"/>
    </font>
    <font>
      <sz val="11"/>
      <name val="Calibri"/>
      <family val="2"/>
      <scheme val="minor"/>
    </font>
    <font>
      <sz val="9"/>
      <color rgb="FF000000"/>
      <name val="Times New Roman"/>
      <family val="1"/>
    </font>
    <font>
      <b/>
      <sz val="9"/>
      <color rgb="FFFF0000"/>
      <name val="Times New Roman"/>
      <family val="1"/>
    </font>
    <font>
      <sz val="9"/>
      <name val="Times New Roman"/>
      <family val="1"/>
    </font>
    <font>
      <sz val="8"/>
      <name val="Helv"/>
    </font>
    <font>
      <b/>
      <u/>
      <sz val="10"/>
      <name val="Times New Roman"/>
      <family val="1"/>
    </font>
    <font>
      <sz val="10"/>
      <name val="Arial"/>
      <family val="2"/>
    </font>
    <font>
      <sz val="8"/>
      <name val="Courier"/>
      <family val="3"/>
    </font>
    <font>
      <sz val="10"/>
      <name val="Calibri"/>
      <family val="2"/>
      <scheme val="minor"/>
    </font>
    <font>
      <vertAlign val="superscript"/>
      <sz val="12"/>
      <name val="Times New Roman"/>
      <family val="1"/>
    </font>
    <font>
      <b/>
      <vertAlign val="superscript"/>
      <sz val="10"/>
      <name val="Times New Roman"/>
      <family val="1"/>
    </font>
    <font>
      <sz val="12"/>
      <name val="Times New Roman"/>
      <family val="1"/>
    </font>
    <font>
      <strike/>
      <sz val="10"/>
      <name val="Times New Roman"/>
      <family val="1"/>
    </font>
    <font>
      <b/>
      <i/>
      <sz val="10"/>
      <name val="Times New Roman"/>
      <family val="1"/>
    </font>
    <font>
      <b/>
      <sz val="12"/>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bottom style="thin">
        <color indexed="64"/>
      </bottom>
      <diagonal/>
    </border>
    <border>
      <left/>
      <right/>
      <top/>
      <bottom style="thin">
        <color indexed="64"/>
      </bottom>
      <diagonal/>
    </border>
    <border>
      <left/>
      <right style="medium">
        <color rgb="FF000000"/>
      </right>
      <top/>
      <bottom style="thin">
        <color indexed="64"/>
      </bottom>
      <diagonal/>
    </border>
    <border>
      <left style="thin">
        <color indexed="64"/>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s>
  <cellStyleXfs count="4">
    <xf numFmtId="0" fontId="0" fillId="0" borderId="0"/>
    <xf numFmtId="165" fontId="17" fillId="0" borderId="0"/>
    <xf numFmtId="0" fontId="19" fillId="0" borderId="0"/>
    <xf numFmtId="0" fontId="20" fillId="0" borderId="0"/>
  </cellStyleXfs>
  <cellXfs count="103">
    <xf numFmtId="0" fontId="0" fillId="0" borderId="0" xfId="0"/>
    <xf numFmtId="0" fontId="2" fillId="0" borderId="1" xfId="0" applyFont="1" applyFill="1" applyBorder="1" applyAlignment="1">
      <alignment horizontal="center" vertical="center" wrapText="1"/>
    </xf>
    <xf numFmtId="0" fontId="3" fillId="0" borderId="0" xfId="0" applyFont="1"/>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Fill="1" applyAlignment="1">
      <alignment horizontal="left" indent="2"/>
    </xf>
    <xf numFmtId="0" fontId="6" fillId="0" borderId="1" xfId="0" applyFont="1" applyBorder="1" applyAlignment="1">
      <alignment horizontal="center"/>
    </xf>
    <xf numFmtId="8" fontId="6" fillId="0" borderId="1" xfId="0" applyNumberFormat="1" applyFont="1" applyBorder="1" applyAlignment="1">
      <alignment horizontal="right" vertical="center"/>
    </xf>
    <xf numFmtId="0" fontId="7" fillId="0" borderId="0" xfId="0" applyFont="1" applyFill="1"/>
    <xf numFmtId="0" fontId="6" fillId="0" borderId="0" xfId="0" applyFont="1"/>
    <xf numFmtId="0" fontId="7" fillId="0" borderId="0" xfId="0" applyFont="1"/>
    <xf numFmtId="0" fontId="2" fillId="0" borderId="1" xfId="0" applyFont="1" applyBorder="1" applyAlignment="1">
      <alignment horizontal="center" vertical="center"/>
    </xf>
    <xf numFmtId="0" fontId="6" fillId="0" borderId="1" xfId="0" applyFont="1" applyBorder="1"/>
    <xf numFmtId="0" fontId="1" fillId="0" borderId="0" xfId="0" applyFont="1"/>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0" xfId="0" applyFont="1" applyBorder="1"/>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8" fillId="0" borderId="0" xfId="0" applyFont="1" applyAlignment="1">
      <alignment vertical="center"/>
    </xf>
    <xf numFmtId="0" fontId="1" fillId="0" borderId="0" xfId="0" applyFont="1" applyFill="1" applyAlignment="1">
      <alignment wrapText="1"/>
    </xf>
    <xf numFmtId="0" fontId="1" fillId="0" borderId="0" xfId="0" applyFont="1" applyFill="1"/>
    <xf numFmtId="0" fontId="13" fillId="0" borderId="0" xfId="0" applyFont="1"/>
    <xf numFmtId="0" fontId="9" fillId="0" borderId="0" xfId="0" applyFont="1" applyAlignment="1">
      <alignment horizontal="left" vertical="center" indent="1"/>
    </xf>
    <xf numFmtId="1" fontId="13" fillId="0" borderId="0" xfId="0" applyNumberFormat="1" applyFont="1" applyFill="1"/>
    <xf numFmtId="0" fontId="13" fillId="0" borderId="0" xfId="0" applyFont="1" applyFill="1"/>
    <xf numFmtId="0" fontId="3" fillId="0" borderId="1" xfId="0" applyFont="1" applyBorder="1" applyAlignment="1">
      <alignment vertical="center" wrapText="1"/>
    </xf>
    <xf numFmtId="0" fontId="14" fillId="0" borderId="1" xfId="0" applyFont="1" applyBorder="1" applyAlignment="1">
      <alignment horizontal="center" vertical="center" wrapText="1"/>
    </xf>
    <xf numFmtId="0" fontId="0" fillId="0" borderId="0" xfId="0" applyBorder="1"/>
    <xf numFmtId="0" fontId="3" fillId="0" borderId="1" xfId="0" applyFont="1" applyBorder="1" applyAlignment="1">
      <alignment horizontal="center" vertical="center" wrapText="1"/>
    </xf>
    <xf numFmtId="0" fontId="0" fillId="0" borderId="0" xfId="0" applyAlignment="1">
      <alignment horizontal="center"/>
    </xf>
    <xf numFmtId="6" fontId="0" fillId="0" borderId="0" xfId="0" applyNumberFormat="1"/>
    <xf numFmtId="0" fontId="16" fillId="0" borderId="0" xfId="0" applyFont="1" applyFill="1" applyBorder="1" applyAlignment="1">
      <alignment horizontal="center" vertical="center" wrapText="1"/>
    </xf>
    <xf numFmtId="165" fontId="18" fillId="0" borderId="1" xfId="1" applyFont="1" applyFill="1" applyBorder="1" applyAlignment="1">
      <alignment horizontal="center" vertical="center" wrapText="1"/>
    </xf>
    <xf numFmtId="165" fontId="6" fillId="0" borderId="1" xfId="1" applyFont="1" applyFill="1" applyBorder="1" applyAlignment="1">
      <alignment horizontal="center" vertical="center" wrapText="1"/>
    </xf>
    <xf numFmtId="164" fontId="6" fillId="0" borderId="1" xfId="1" applyNumberFormat="1" applyFont="1" applyFill="1" applyBorder="1" applyAlignment="1">
      <alignment horizontal="right" wrapText="1"/>
    </xf>
    <xf numFmtId="0" fontId="6" fillId="0" borderId="1" xfId="0" applyFont="1" applyFill="1" applyBorder="1" applyAlignment="1">
      <alignment horizontal="center" vertical="center" wrapText="1"/>
    </xf>
    <xf numFmtId="0" fontId="6" fillId="0" borderId="13" xfId="2" applyFont="1" applyFill="1" applyBorder="1"/>
    <xf numFmtId="164" fontId="6" fillId="0" borderId="13" xfId="3" applyNumberFormat="1" applyFont="1" applyFill="1" applyBorder="1"/>
    <xf numFmtId="0" fontId="6" fillId="0" borderId="1" xfId="3" applyFont="1" applyFill="1" applyBorder="1"/>
    <xf numFmtId="164" fontId="6" fillId="0" borderId="1" xfId="3" applyNumberFormat="1" applyFont="1" applyFill="1" applyBorder="1"/>
    <xf numFmtId="0" fontId="6" fillId="0" borderId="1" xfId="2" applyFont="1" applyFill="1" applyBorder="1"/>
    <xf numFmtId="0" fontId="2" fillId="0" borderId="11" xfId="2" applyFont="1" applyFill="1" applyBorder="1" applyAlignment="1">
      <alignment vertical="center" wrapText="1"/>
    </xf>
    <xf numFmtId="0" fontId="2" fillId="0" borderId="12" xfId="2" applyFont="1" applyFill="1" applyBorder="1" applyAlignment="1">
      <alignment vertical="center" wrapText="1"/>
    </xf>
    <xf numFmtId="0" fontId="21" fillId="0" borderId="14" xfId="0" applyFont="1" applyBorder="1"/>
    <xf numFmtId="0" fontId="21" fillId="0" borderId="1" xfId="0" applyFont="1" applyBorder="1"/>
    <xf numFmtId="164" fontId="6" fillId="0" borderId="0" xfId="0" applyNumberFormat="1" applyFont="1"/>
    <xf numFmtId="0" fontId="15" fillId="0" borderId="9"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Fill="1" applyBorder="1" applyAlignment="1">
      <alignment vertical="center" wrapText="1"/>
    </xf>
    <xf numFmtId="0" fontId="6" fillId="0" borderId="1" xfId="0" applyFont="1" applyBorder="1" applyAlignment="1">
      <alignment horizontal="left" vertical="center" wrapText="1" indent="2"/>
    </xf>
    <xf numFmtId="0" fontId="6" fillId="0" borderId="0" xfId="0" applyFont="1" applyFill="1" applyAlignment="1">
      <alignment horizontal="center"/>
    </xf>
    <xf numFmtId="0" fontId="6" fillId="0" borderId="1" xfId="0" applyFont="1" applyBorder="1" applyAlignment="1">
      <alignment horizontal="right" vertical="center"/>
    </xf>
    <xf numFmtId="0" fontId="6" fillId="0" borderId="1" xfId="0" applyFont="1" applyFill="1" applyBorder="1" applyAlignment="1">
      <alignment horizontal="center" vertical="center"/>
    </xf>
    <xf numFmtId="0" fontId="6" fillId="0" borderId="1" xfId="0" applyFont="1" applyBorder="1" applyAlignment="1">
      <alignment vertical="center"/>
    </xf>
    <xf numFmtId="3" fontId="6" fillId="0" borderId="1" xfId="0" applyNumberFormat="1" applyFont="1" applyBorder="1" applyAlignment="1">
      <alignment horizontal="center" vertical="center"/>
    </xf>
    <xf numFmtId="0" fontId="2" fillId="0" borderId="1" xfId="0" applyFont="1" applyBorder="1" applyAlignment="1">
      <alignment vertical="center" wrapText="1"/>
    </xf>
    <xf numFmtId="6" fontId="2" fillId="0" borderId="1" xfId="0" applyNumberFormat="1" applyFont="1" applyBorder="1" applyAlignment="1">
      <alignment horizontal="right" vertical="center"/>
    </xf>
    <xf numFmtId="6" fontId="6" fillId="0" borderId="1" xfId="0" applyNumberFormat="1" applyFont="1" applyFill="1" applyBorder="1"/>
    <xf numFmtId="0" fontId="2" fillId="0" borderId="1" xfId="0" applyFont="1" applyFill="1" applyBorder="1" applyAlignment="1">
      <alignment vertical="center" wrapText="1"/>
    </xf>
    <xf numFmtId="6" fontId="2" fillId="0" borderId="1" xfId="0" applyNumberFormat="1" applyFont="1" applyBorder="1"/>
    <xf numFmtId="1" fontId="6" fillId="0" borderId="0" xfId="0" applyNumberFormat="1" applyFont="1"/>
    <xf numFmtId="0" fontId="6" fillId="0" borderId="0" xfId="0" applyFont="1" applyAlignment="1">
      <alignment vertical="center"/>
    </xf>
    <xf numFmtId="164" fontId="13" fillId="0" borderId="0" xfId="0" applyNumberFormat="1" applyFont="1"/>
    <xf numFmtId="165" fontId="2" fillId="0" borderId="1" xfId="1" applyFont="1" applyFill="1" applyBorder="1" applyAlignment="1">
      <alignment horizontal="center" vertical="center" wrapText="1"/>
    </xf>
    <xf numFmtId="8" fontId="6" fillId="0" borderId="1" xfId="0" applyNumberFormat="1" applyFont="1" applyBorder="1" applyAlignment="1">
      <alignment horizontal="right" vertical="center" wrapText="1"/>
    </xf>
    <xf numFmtId="6" fontId="2" fillId="0" borderId="1" xfId="0" applyNumberFormat="1" applyFont="1" applyBorder="1" applyAlignment="1">
      <alignment vertical="center" wrapText="1"/>
    </xf>
    <xf numFmtId="6" fontId="6" fillId="0" borderId="1" xfId="0" applyNumberFormat="1" applyFont="1" applyFill="1" applyBorder="1" applyAlignment="1">
      <alignment horizontal="center" vertical="center" wrapText="1"/>
    </xf>
    <xf numFmtId="6" fontId="2" fillId="0" borderId="1" xfId="0" applyNumberFormat="1" applyFont="1" applyFill="1" applyBorder="1" applyAlignment="1">
      <alignment horizontal="center" vertical="center" wrapText="1"/>
    </xf>
    <xf numFmtId="6" fontId="6" fillId="0" borderId="1" xfId="0" applyNumberFormat="1" applyFont="1" applyBorder="1" applyAlignment="1">
      <alignment horizontal="right" vertical="center"/>
    </xf>
    <xf numFmtId="166" fontId="6" fillId="0" borderId="1" xfId="0" applyNumberFormat="1" applyFont="1" applyBorder="1" applyAlignment="1">
      <alignment horizontal="right" vertical="center"/>
    </xf>
    <xf numFmtId="6" fontId="6" fillId="0" borderId="1" xfId="0" applyNumberFormat="1" applyFont="1" applyBorder="1" applyAlignment="1">
      <alignment horizontal="right" vertical="center" wrapText="1"/>
    </xf>
    <xf numFmtId="166" fontId="6" fillId="0" borderId="1" xfId="0" applyNumberFormat="1" applyFont="1" applyFill="1" applyBorder="1" applyAlignment="1">
      <alignment horizontal="center" vertical="center" wrapText="1"/>
    </xf>
    <xf numFmtId="6" fontId="26" fillId="0" borderId="1" xfId="0" applyNumberFormat="1" applyFont="1" applyBorder="1" applyAlignment="1">
      <alignment vertical="center"/>
    </xf>
    <xf numFmtId="0" fontId="27" fillId="0" borderId="0" xfId="0" applyFont="1" applyAlignment="1">
      <alignment vertical="top"/>
    </xf>
    <xf numFmtId="0" fontId="27" fillId="0" borderId="0" xfId="0" applyFont="1" applyAlignment="1"/>
    <xf numFmtId="3" fontId="26" fillId="0" borderId="1" xfId="0" applyNumberFormat="1" applyFont="1" applyBorder="1" applyAlignment="1">
      <alignment horizontal="center" vertical="center"/>
    </xf>
    <xf numFmtId="0" fontId="6" fillId="0" borderId="0" xfId="0" applyFont="1" applyAlignment="1">
      <alignment wrapText="1"/>
    </xf>
    <xf numFmtId="0" fontId="13" fillId="0" borderId="0" xfId="0" applyFont="1" applyAlignment="1">
      <alignment wrapText="1"/>
    </xf>
    <xf numFmtId="0" fontId="13" fillId="0" borderId="7" xfId="0" applyFont="1" applyBorder="1" applyAlignment="1">
      <alignment wrapText="1"/>
    </xf>
    <xf numFmtId="0" fontId="4" fillId="0" borderId="0" xfId="0" applyFont="1" applyAlignment="1">
      <alignment vertical="center" wrapText="1"/>
    </xf>
    <xf numFmtId="0" fontId="22" fillId="0" borderId="0" xfId="0" applyFont="1" applyAlignment="1">
      <alignment vertical="center" wrapText="1"/>
    </xf>
    <xf numFmtId="3"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6" fillId="0" borderId="1" xfId="0" applyFont="1" applyBorder="1" applyAlignment="1">
      <alignment vertical="center" wrapText="1"/>
    </xf>
    <xf numFmtId="0" fontId="21" fillId="0" borderId="0" xfId="0" applyFont="1" applyAlignment="1">
      <alignment wrapText="1"/>
    </xf>
    <xf numFmtId="0" fontId="6" fillId="0" borderId="10" xfId="0" applyFont="1" applyBorder="1" applyAlignment="1">
      <alignment wrapText="1"/>
    </xf>
    <xf numFmtId="0" fontId="2" fillId="0" borderId="1" xfId="0" applyFont="1" applyBorder="1" applyAlignment="1">
      <alignment vertical="center" wrapText="1"/>
    </xf>
    <xf numFmtId="1" fontId="2" fillId="0" borderId="3"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6" fillId="0" borderId="2" xfId="0" applyFont="1" applyFill="1" applyBorder="1" applyAlignment="1">
      <alignment vertical="center" wrapText="1"/>
    </xf>
    <xf numFmtId="0" fontId="6" fillId="0" borderId="0" xfId="0" applyFont="1" applyFill="1" applyAlignment="1">
      <alignmen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cellXfs>
  <cellStyles count="4">
    <cellStyle name="Normal" xfId="0" builtinId="0"/>
    <cellStyle name="Normal_HMIWI EG SS" xfId="3" xr:uid="{7D75A998-B91C-44CB-935B-27CE8175B613}"/>
    <cellStyle name="Normal_ICR Cost Inputs" xfId="2" xr:uid="{4A6793F1-FD36-43ED-98BC-4DA832AC51C4}"/>
    <cellStyle name="Normal_SSI Burden Estimate BML 060710" xfId="1" xr:uid="{08DE9C4B-87F1-47EB-9E13-165446FD19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942F2-EFCD-40D5-9A05-A971311B0617}">
  <dimension ref="A1:T58"/>
  <sheetViews>
    <sheetView tabSelected="1" workbookViewId="0"/>
  </sheetViews>
  <sheetFormatPr defaultRowHeight="15" x14ac:dyDescent="0.25"/>
  <cols>
    <col min="1" max="1" width="40.28515625" customWidth="1"/>
    <col min="2" max="2" width="12.140625" customWidth="1"/>
    <col min="3" max="3" width="11.85546875" customWidth="1"/>
    <col min="4" max="4" width="13.5703125" customWidth="1"/>
    <col min="5" max="5" width="13.28515625" customWidth="1"/>
    <col min="6" max="6" width="13" customWidth="1"/>
    <col min="7" max="7" width="13.5703125" customWidth="1"/>
    <col min="8" max="8" width="13" customWidth="1"/>
    <col min="9" max="9" width="13.28515625" customWidth="1"/>
    <col min="11" max="11" width="15.85546875" customWidth="1"/>
    <col min="12" max="12" width="15" customWidth="1"/>
    <col min="13" max="13" width="15.42578125" customWidth="1"/>
  </cols>
  <sheetData>
    <row r="1" spans="1:20" ht="15.75" x14ac:dyDescent="0.25">
      <c r="A1" s="78" t="s">
        <v>144</v>
      </c>
    </row>
    <row r="2" spans="1:20" ht="16.5" customHeight="1" x14ac:dyDescent="0.25">
      <c r="A2" s="2"/>
      <c r="B2" s="2"/>
      <c r="C2" s="2"/>
      <c r="D2" s="2"/>
      <c r="E2" s="11"/>
      <c r="F2" s="50">
        <f>M6</f>
        <v>117.91499999999999</v>
      </c>
      <c r="G2" s="50">
        <f>M5</f>
        <v>147.399</v>
      </c>
      <c r="H2" s="50">
        <f>M7</f>
        <v>57.015000000000001</v>
      </c>
      <c r="I2" s="2"/>
      <c r="J2" s="2"/>
      <c r="K2" s="81" t="s">
        <v>99</v>
      </c>
      <c r="L2" s="82"/>
      <c r="M2" s="82"/>
      <c r="N2" s="2"/>
      <c r="O2" s="2"/>
      <c r="P2" s="11"/>
      <c r="Q2" s="11"/>
      <c r="R2" s="11"/>
      <c r="S2" s="2"/>
    </row>
    <row r="3" spans="1:20" ht="15" customHeight="1" x14ac:dyDescent="0.25">
      <c r="A3" s="87" t="s">
        <v>0</v>
      </c>
      <c r="B3" s="3" t="s">
        <v>1</v>
      </c>
      <c r="C3" s="3" t="s">
        <v>2</v>
      </c>
      <c r="D3" s="3" t="s">
        <v>3</v>
      </c>
      <c r="E3" s="1" t="s">
        <v>4</v>
      </c>
      <c r="F3" s="3" t="s">
        <v>5</v>
      </c>
      <c r="G3" s="3" t="s">
        <v>6</v>
      </c>
      <c r="H3" s="3" t="s">
        <v>7</v>
      </c>
      <c r="I3" s="3" t="s">
        <v>8</v>
      </c>
      <c r="J3" s="51"/>
      <c r="K3" s="83"/>
      <c r="L3" s="83"/>
      <c r="M3" s="83"/>
      <c r="N3" s="2"/>
      <c r="O3" s="2"/>
      <c r="P3" s="2"/>
      <c r="Q3" s="2"/>
      <c r="R3" s="2"/>
      <c r="S3" s="2"/>
      <c r="T3" s="2"/>
    </row>
    <row r="4" spans="1:20" ht="64.5" customHeight="1" x14ac:dyDescent="0.25">
      <c r="A4" s="87"/>
      <c r="B4" s="3" t="s">
        <v>9</v>
      </c>
      <c r="C4" s="3" t="s">
        <v>10</v>
      </c>
      <c r="D4" s="3" t="s">
        <v>11</v>
      </c>
      <c r="E4" s="3" t="s">
        <v>107</v>
      </c>
      <c r="F4" s="3" t="s">
        <v>13</v>
      </c>
      <c r="G4" s="3" t="s">
        <v>14</v>
      </c>
      <c r="H4" s="3" t="s">
        <v>15</v>
      </c>
      <c r="I4" s="3" t="s">
        <v>108</v>
      </c>
      <c r="J4" s="2"/>
      <c r="K4" s="37" t="s">
        <v>93</v>
      </c>
      <c r="L4" s="37" t="s">
        <v>94</v>
      </c>
      <c r="M4" s="37" t="s">
        <v>98</v>
      </c>
      <c r="N4" s="2"/>
      <c r="O4" s="2"/>
      <c r="P4" s="2"/>
      <c r="Q4" s="2"/>
      <c r="R4" s="2"/>
      <c r="S4" s="2"/>
      <c r="T4" s="2"/>
    </row>
    <row r="5" spans="1:20" x14ac:dyDescent="0.25">
      <c r="A5" s="52" t="s">
        <v>16</v>
      </c>
      <c r="B5" s="5" t="s">
        <v>17</v>
      </c>
      <c r="C5" s="5"/>
      <c r="D5" s="5"/>
      <c r="E5" s="5"/>
      <c r="F5" s="5"/>
      <c r="G5" s="5"/>
      <c r="H5" s="5"/>
      <c r="I5" s="5"/>
      <c r="J5" s="2"/>
      <c r="K5" s="38" t="s">
        <v>95</v>
      </c>
      <c r="L5" s="39">
        <v>70.19</v>
      </c>
      <c r="M5" s="39">
        <f>L5+1.1*L5</f>
        <v>147.399</v>
      </c>
      <c r="N5" s="2"/>
      <c r="O5" s="2"/>
      <c r="P5" s="2"/>
      <c r="Q5" s="2"/>
      <c r="R5" s="2"/>
      <c r="S5" s="2"/>
      <c r="T5" s="2"/>
    </row>
    <row r="6" spans="1:20" x14ac:dyDescent="0.25">
      <c r="A6" s="52" t="s">
        <v>18</v>
      </c>
      <c r="B6" s="5" t="s">
        <v>17</v>
      </c>
      <c r="C6" s="5"/>
      <c r="D6" s="5"/>
      <c r="E6" s="5"/>
      <c r="F6" s="5"/>
      <c r="G6" s="5"/>
      <c r="H6" s="5"/>
      <c r="I6" s="5"/>
      <c r="J6" s="2"/>
      <c r="K6" s="38" t="s">
        <v>96</v>
      </c>
      <c r="L6" s="39">
        <v>56.15</v>
      </c>
      <c r="M6" s="39">
        <f>L6+1.1*L6</f>
        <v>117.91499999999999</v>
      </c>
      <c r="N6" s="2"/>
      <c r="O6" s="2"/>
      <c r="P6" s="2"/>
      <c r="Q6" s="2"/>
      <c r="R6" s="2"/>
      <c r="S6" s="2"/>
      <c r="T6" s="2"/>
    </row>
    <row r="7" spans="1:20" ht="27" customHeight="1" x14ac:dyDescent="0.25">
      <c r="A7" s="52" t="s">
        <v>19</v>
      </c>
      <c r="B7" s="5" t="s">
        <v>17</v>
      </c>
      <c r="C7" s="5"/>
      <c r="D7" s="5"/>
      <c r="E7" s="5"/>
      <c r="F7" s="5"/>
      <c r="G7" s="5"/>
      <c r="H7" s="5"/>
      <c r="I7" s="5"/>
      <c r="J7" s="2"/>
      <c r="K7" s="38" t="s">
        <v>97</v>
      </c>
      <c r="L7" s="39">
        <v>27.15</v>
      </c>
      <c r="M7" s="39">
        <f>L7+1.1*L7</f>
        <v>57.015000000000001</v>
      </c>
      <c r="N7" s="2"/>
      <c r="O7" s="2"/>
      <c r="P7" s="2"/>
      <c r="Q7" s="2"/>
      <c r="R7" s="2"/>
      <c r="S7" s="2"/>
      <c r="T7" s="2"/>
    </row>
    <row r="8" spans="1:20" x14ac:dyDescent="0.25">
      <c r="A8" s="52" t="s">
        <v>20</v>
      </c>
      <c r="B8" s="6"/>
      <c r="C8" s="6"/>
      <c r="D8" s="6"/>
      <c r="E8" s="6"/>
      <c r="F8" s="6"/>
      <c r="G8" s="6"/>
      <c r="H8" s="6"/>
      <c r="I8" s="6"/>
      <c r="J8" s="2"/>
      <c r="K8" s="11" t="s">
        <v>21</v>
      </c>
      <c r="L8" s="11">
        <v>0</v>
      </c>
      <c r="M8" s="11"/>
      <c r="N8" s="2"/>
      <c r="O8" s="2"/>
      <c r="P8" s="2"/>
      <c r="Q8" s="2"/>
      <c r="R8" s="2"/>
      <c r="S8" s="2"/>
      <c r="T8" s="2"/>
    </row>
    <row r="9" spans="1:20" x14ac:dyDescent="0.25">
      <c r="A9" s="53" t="s">
        <v>109</v>
      </c>
      <c r="B9" s="6"/>
      <c r="C9" s="6"/>
      <c r="D9" s="6"/>
      <c r="E9" s="6"/>
      <c r="F9" s="6"/>
      <c r="G9" s="6"/>
      <c r="H9" s="6"/>
      <c r="I9" s="6"/>
      <c r="J9" s="2"/>
      <c r="K9" s="11" t="s">
        <v>22</v>
      </c>
      <c r="L9" s="11">
        <v>8</v>
      </c>
      <c r="M9" s="11"/>
      <c r="N9" s="2"/>
      <c r="O9" s="2"/>
      <c r="P9" s="2"/>
      <c r="Q9" s="2"/>
      <c r="R9" s="2"/>
      <c r="S9" s="2"/>
      <c r="T9" s="2"/>
    </row>
    <row r="10" spans="1:20" x14ac:dyDescent="0.25">
      <c r="A10" s="54" t="s">
        <v>21</v>
      </c>
      <c r="B10" s="6">
        <v>25</v>
      </c>
      <c r="C10" s="6">
        <v>1</v>
      </c>
      <c r="D10" s="6">
        <f>B10*C10</f>
        <v>25</v>
      </c>
      <c r="E10" s="6">
        <f>L8</f>
        <v>0</v>
      </c>
      <c r="F10" s="6">
        <f>D10*E10</f>
        <v>0</v>
      </c>
      <c r="G10" s="6">
        <f>F10*0.05</f>
        <v>0</v>
      </c>
      <c r="H10" s="6">
        <f>F10*0.1</f>
        <v>0</v>
      </c>
      <c r="I10" s="73">
        <f>F10*$F$2+G10*$G$2+H10*$H$2</f>
        <v>0</v>
      </c>
      <c r="J10" s="2"/>
      <c r="K10" s="2"/>
      <c r="L10" s="2"/>
      <c r="M10" s="2"/>
      <c r="N10" s="2"/>
      <c r="O10" s="2"/>
      <c r="P10" s="2"/>
      <c r="Q10" s="2"/>
      <c r="R10" s="2"/>
      <c r="S10" s="2"/>
      <c r="T10" s="2"/>
    </row>
    <row r="11" spans="1:20" x14ac:dyDescent="0.25">
      <c r="A11" s="7" t="s">
        <v>22</v>
      </c>
      <c r="B11" s="8">
        <v>1</v>
      </c>
      <c r="C11" s="8">
        <v>1</v>
      </c>
      <c r="D11" s="6">
        <f>B11*C11</f>
        <v>1</v>
      </c>
      <c r="E11" s="55">
        <f>L9</f>
        <v>8</v>
      </c>
      <c r="F11" s="6">
        <f>D11*E11</f>
        <v>8</v>
      </c>
      <c r="G11" s="6">
        <f>F11*0.05</f>
        <v>0.4</v>
      </c>
      <c r="H11" s="6">
        <f>F11*0.1</f>
        <v>0.8</v>
      </c>
      <c r="I11" s="9">
        <f>F11*$F$2+G11*$G$2+H11*$H$2</f>
        <v>1047.8915999999999</v>
      </c>
      <c r="J11" s="10"/>
      <c r="K11" s="11"/>
      <c r="L11" s="11"/>
      <c r="M11" s="11"/>
      <c r="N11" s="11"/>
      <c r="O11" s="11"/>
      <c r="P11" s="11"/>
      <c r="Q11" s="11"/>
      <c r="R11" s="11"/>
      <c r="S11" s="11"/>
      <c r="T11" s="11"/>
    </row>
    <row r="12" spans="1:20" x14ac:dyDescent="0.25">
      <c r="A12" s="52" t="s">
        <v>23</v>
      </c>
      <c r="B12" s="6"/>
      <c r="C12" s="6"/>
      <c r="D12" s="6"/>
      <c r="E12" s="6"/>
      <c r="F12" s="6"/>
      <c r="G12" s="6"/>
      <c r="H12" s="6"/>
      <c r="I12" s="56"/>
      <c r="J12" s="2"/>
      <c r="K12" s="2"/>
      <c r="L12" s="2"/>
      <c r="M12" s="2"/>
      <c r="N12" s="2"/>
      <c r="O12" s="2"/>
      <c r="P12" s="2"/>
      <c r="Q12" s="2"/>
      <c r="R12" s="2"/>
      <c r="S12" s="2"/>
      <c r="T12" s="2"/>
    </row>
    <row r="13" spans="1:20" ht="15.75" x14ac:dyDescent="0.25">
      <c r="A13" s="52" t="s">
        <v>110</v>
      </c>
      <c r="B13" s="6"/>
      <c r="C13" s="6"/>
      <c r="D13" s="6"/>
      <c r="E13" s="6"/>
      <c r="F13" s="6"/>
      <c r="G13" s="6"/>
      <c r="H13" s="6"/>
      <c r="I13" s="56"/>
      <c r="J13" s="2"/>
      <c r="K13" s="2"/>
      <c r="L13" s="2"/>
      <c r="M13" s="2"/>
      <c r="N13" s="2"/>
      <c r="O13" s="2"/>
      <c r="P13" s="2"/>
      <c r="Q13" s="2"/>
      <c r="R13" s="2"/>
      <c r="S13" s="2"/>
      <c r="T13" s="2"/>
    </row>
    <row r="14" spans="1:20" x14ac:dyDescent="0.25">
      <c r="A14" s="52" t="s">
        <v>111</v>
      </c>
      <c r="B14" s="6">
        <v>24</v>
      </c>
      <c r="C14" s="6">
        <v>1</v>
      </c>
      <c r="D14" s="6">
        <f>B14*C14</f>
        <v>24</v>
      </c>
      <c r="E14" s="6">
        <f>L8</f>
        <v>0</v>
      </c>
      <c r="F14" s="6">
        <f>D14*E14</f>
        <v>0</v>
      </c>
      <c r="G14" s="6">
        <f>F14*0.05</f>
        <v>0</v>
      </c>
      <c r="H14" s="6">
        <f>F14*0.1</f>
        <v>0</v>
      </c>
      <c r="I14" s="74">
        <f>F14*$F$2+G14*$G$2+H14*$H$2</f>
        <v>0</v>
      </c>
      <c r="J14" s="2"/>
      <c r="K14" s="2"/>
      <c r="L14" s="2"/>
      <c r="M14" s="2"/>
      <c r="N14" s="2"/>
      <c r="O14" s="2"/>
      <c r="P14" s="2"/>
      <c r="Q14" s="2"/>
      <c r="R14" s="2"/>
      <c r="S14" s="2"/>
      <c r="T14" s="2"/>
    </row>
    <row r="15" spans="1:20" ht="15.75" x14ac:dyDescent="0.25">
      <c r="A15" s="52" t="s">
        <v>112</v>
      </c>
      <c r="B15" s="6">
        <v>24</v>
      </c>
      <c r="C15" s="57">
        <v>0.2</v>
      </c>
      <c r="D15" s="6">
        <f t="shared" ref="D15:D16" si="0">B15*C15</f>
        <v>4.8000000000000007</v>
      </c>
      <c r="E15" s="6">
        <f>0.2*L8</f>
        <v>0</v>
      </c>
      <c r="F15" s="6">
        <f t="shared" ref="F15:F16" si="1">D15*E15</f>
        <v>0</v>
      </c>
      <c r="G15" s="6">
        <f t="shared" ref="G15:G16" si="2">F15*0.05</f>
        <v>0</v>
      </c>
      <c r="H15" s="6">
        <f t="shared" ref="H15:H16" si="3">F15*0.1</f>
        <v>0</v>
      </c>
      <c r="I15" s="74">
        <f t="shared" ref="I15:I16" si="4">F15*$F$2+G15*$G$2+H15*$H$2</f>
        <v>0</v>
      </c>
      <c r="J15" s="12"/>
      <c r="K15" s="2"/>
      <c r="L15" s="2"/>
      <c r="M15" s="2"/>
      <c r="N15" s="2"/>
      <c r="O15" s="2"/>
      <c r="P15" s="2"/>
      <c r="Q15" s="2"/>
      <c r="R15" s="2"/>
      <c r="S15" s="2"/>
      <c r="T15" s="2"/>
    </row>
    <row r="16" spans="1:20" x14ac:dyDescent="0.25">
      <c r="A16" s="52" t="s">
        <v>24</v>
      </c>
      <c r="B16" s="6">
        <v>40</v>
      </c>
      <c r="C16" s="6">
        <v>1</v>
      </c>
      <c r="D16" s="6">
        <f t="shared" si="0"/>
        <v>40</v>
      </c>
      <c r="E16" s="6">
        <f>L8</f>
        <v>0</v>
      </c>
      <c r="F16" s="6">
        <f t="shared" si="1"/>
        <v>0</v>
      </c>
      <c r="G16" s="6">
        <f t="shared" si="2"/>
        <v>0</v>
      </c>
      <c r="H16" s="6">
        <f t="shared" si="3"/>
        <v>0</v>
      </c>
      <c r="I16" s="74">
        <f t="shared" si="4"/>
        <v>0</v>
      </c>
      <c r="J16" s="2"/>
      <c r="K16" s="2"/>
      <c r="L16" s="2"/>
      <c r="M16" s="2"/>
      <c r="N16" s="2"/>
      <c r="O16" s="2"/>
      <c r="P16" s="2"/>
      <c r="Q16" s="2"/>
      <c r="R16" s="2"/>
      <c r="S16" s="2"/>
      <c r="T16" s="2"/>
    </row>
    <row r="17" spans="1:20" x14ac:dyDescent="0.25">
      <c r="A17" s="52" t="s">
        <v>25</v>
      </c>
      <c r="B17" s="6"/>
      <c r="C17" s="6"/>
      <c r="D17" s="6"/>
      <c r="E17" s="6"/>
      <c r="F17" s="6"/>
      <c r="G17" s="6"/>
      <c r="H17" s="6"/>
      <c r="I17" s="74"/>
      <c r="J17" s="2"/>
      <c r="K17" s="2"/>
      <c r="L17" s="2"/>
      <c r="M17" s="2"/>
      <c r="N17" s="2"/>
      <c r="O17" s="2"/>
      <c r="P17" s="2"/>
      <c r="Q17" s="2"/>
      <c r="R17" s="2"/>
      <c r="S17" s="2"/>
      <c r="T17" s="2"/>
    </row>
    <row r="18" spans="1:20" ht="28.5" x14ac:dyDescent="0.25">
      <c r="A18" s="52" t="s">
        <v>113</v>
      </c>
      <c r="B18" s="58" t="s">
        <v>26</v>
      </c>
      <c r="C18" s="58"/>
      <c r="D18" s="6"/>
      <c r="E18" s="6"/>
      <c r="F18" s="6"/>
      <c r="G18" s="6"/>
      <c r="H18" s="6"/>
      <c r="I18" s="74"/>
      <c r="J18" s="2"/>
      <c r="K18" s="2"/>
      <c r="L18" s="2"/>
      <c r="M18" s="2"/>
      <c r="N18" s="2"/>
      <c r="O18" s="2"/>
      <c r="P18" s="2"/>
      <c r="Q18" s="2"/>
      <c r="R18" s="2"/>
      <c r="S18" s="2"/>
      <c r="T18" s="2"/>
    </row>
    <row r="19" spans="1:20" x14ac:dyDescent="0.25">
      <c r="A19" s="52" t="s">
        <v>27</v>
      </c>
      <c r="B19" s="58" t="s">
        <v>28</v>
      </c>
      <c r="C19" s="58"/>
      <c r="D19" s="6"/>
      <c r="E19" s="6"/>
      <c r="F19" s="6"/>
      <c r="G19" s="6"/>
      <c r="H19" s="6"/>
      <c r="I19" s="74"/>
      <c r="J19" s="2"/>
      <c r="K19" s="2"/>
      <c r="L19" s="2"/>
      <c r="M19" s="2"/>
      <c r="N19" s="2"/>
      <c r="O19" s="2"/>
      <c r="P19" s="2"/>
      <c r="Q19" s="2"/>
      <c r="R19" s="2"/>
      <c r="S19" s="2"/>
      <c r="T19" s="2"/>
    </row>
    <row r="20" spans="1:20" ht="15.75" x14ac:dyDescent="0.25">
      <c r="A20" s="52" t="s">
        <v>114</v>
      </c>
      <c r="B20" s="6"/>
      <c r="C20" s="6"/>
      <c r="D20" s="6"/>
      <c r="E20" s="6"/>
      <c r="F20" s="6"/>
      <c r="G20" s="6"/>
      <c r="H20" s="6"/>
      <c r="I20" s="74"/>
      <c r="J20" s="2"/>
      <c r="K20" s="2"/>
      <c r="L20" s="2"/>
      <c r="M20" s="2"/>
      <c r="N20" s="2"/>
      <c r="O20" s="2"/>
      <c r="P20" s="2"/>
      <c r="Q20" s="2"/>
      <c r="R20" s="2"/>
      <c r="S20" s="2"/>
      <c r="T20" s="2"/>
    </row>
    <row r="21" spans="1:20" x14ac:dyDescent="0.25">
      <c r="A21" s="52" t="s">
        <v>115</v>
      </c>
      <c r="B21" s="6">
        <v>4</v>
      </c>
      <c r="C21" s="6">
        <v>1</v>
      </c>
      <c r="D21" s="6">
        <f t="shared" ref="D21:D28" si="5">B21*C21</f>
        <v>4</v>
      </c>
      <c r="E21" s="6">
        <f>L8</f>
        <v>0</v>
      </c>
      <c r="F21" s="6">
        <f t="shared" ref="F21:F25" si="6">D21*E21</f>
        <v>0</v>
      </c>
      <c r="G21" s="6">
        <f t="shared" ref="G21:G28" si="7">F21*0.05</f>
        <v>0</v>
      </c>
      <c r="H21" s="6">
        <f t="shared" ref="H21:H25" si="8">F21*0.1</f>
        <v>0</v>
      </c>
      <c r="I21" s="74">
        <f t="shared" ref="I21:I28" si="9">F21*$F$2+G21*$G$2+H21*$H$2</f>
        <v>0</v>
      </c>
      <c r="J21" s="2"/>
      <c r="K21" s="2"/>
      <c r="L21" s="2"/>
      <c r="M21" s="2"/>
      <c r="N21" s="2"/>
      <c r="O21" s="2"/>
      <c r="P21" s="2"/>
      <c r="Q21" s="2"/>
      <c r="R21" s="2"/>
      <c r="S21" s="2"/>
      <c r="T21" s="2"/>
    </row>
    <row r="22" spans="1:20" ht="25.5" x14ac:dyDescent="0.25">
      <c r="A22" s="52" t="s">
        <v>29</v>
      </c>
      <c r="B22" s="6">
        <v>4</v>
      </c>
      <c r="C22" s="6">
        <v>1</v>
      </c>
      <c r="D22" s="6">
        <f t="shared" si="5"/>
        <v>4</v>
      </c>
      <c r="E22" s="6">
        <f>L8</f>
        <v>0</v>
      </c>
      <c r="F22" s="6">
        <f t="shared" si="6"/>
        <v>0</v>
      </c>
      <c r="G22" s="6">
        <f t="shared" si="7"/>
        <v>0</v>
      </c>
      <c r="H22" s="6">
        <f t="shared" si="8"/>
        <v>0</v>
      </c>
      <c r="I22" s="74">
        <f t="shared" si="9"/>
        <v>0</v>
      </c>
      <c r="J22" s="2"/>
      <c r="K22" s="2"/>
      <c r="L22" s="2"/>
      <c r="M22" s="2"/>
      <c r="N22" s="2"/>
      <c r="O22" s="2"/>
      <c r="P22" s="2"/>
      <c r="Q22" s="2"/>
      <c r="R22" s="2"/>
      <c r="S22" s="2"/>
      <c r="T22" s="2"/>
    </row>
    <row r="23" spans="1:20" ht="28.5" x14ac:dyDescent="0.25">
      <c r="A23" s="52" t="s">
        <v>116</v>
      </c>
      <c r="B23" s="6">
        <v>4</v>
      </c>
      <c r="C23" s="6">
        <v>1</v>
      </c>
      <c r="D23" s="6">
        <f t="shared" si="5"/>
        <v>4</v>
      </c>
      <c r="E23" s="6">
        <f>L8</f>
        <v>0</v>
      </c>
      <c r="F23" s="6">
        <f t="shared" si="6"/>
        <v>0</v>
      </c>
      <c r="G23" s="6">
        <f t="shared" si="7"/>
        <v>0</v>
      </c>
      <c r="H23" s="6">
        <f t="shared" si="8"/>
        <v>0</v>
      </c>
      <c r="I23" s="74">
        <f t="shared" si="9"/>
        <v>0</v>
      </c>
      <c r="J23" s="2"/>
      <c r="K23" s="2"/>
      <c r="L23" s="2"/>
      <c r="M23" s="2"/>
      <c r="N23" s="2"/>
      <c r="O23" s="2"/>
      <c r="P23" s="2"/>
      <c r="Q23" s="2"/>
      <c r="R23" s="2"/>
      <c r="S23" s="2"/>
      <c r="T23" s="2"/>
    </row>
    <row r="24" spans="1:20" x14ac:dyDescent="0.25">
      <c r="A24" s="52" t="s">
        <v>30</v>
      </c>
      <c r="B24" s="6">
        <v>4</v>
      </c>
      <c r="C24" s="6">
        <v>1</v>
      </c>
      <c r="D24" s="6">
        <f t="shared" si="5"/>
        <v>4</v>
      </c>
      <c r="E24" s="6">
        <f>L8</f>
        <v>0</v>
      </c>
      <c r="F24" s="6">
        <f t="shared" si="6"/>
        <v>0</v>
      </c>
      <c r="G24" s="6">
        <f t="shared" si="7"/>
        <v>0</v>
      </c>
      <c r="H24" s="6">
        <f t="shared" si="8"/>
        <v>0</v>
      </c>
      <c r="I24" s="74">
        <f t="shared" si="9"/>
        <v>0</v>
      </c>
      <c r="J24" s="2"/>
      <c r="K24" s="2"/>
      <c r="L24" s="2"/>
      <c r="M24" s="2"/>
      <c r="N24" s="2"/>
      <c r="O24" s="2"/>
      <c r="P24" s="2"/>
      <c r="Q24" s="2"/>
      <c r="R24" s="2"/>
      <c r="S24" s="2"/>
      <c r="T24" s="2"/>
    </row>
    <row r="25" spans="1:20" x14ac:dyDescent="0.25">
      <c r="A25" s="52" t="s">
        <v>31</v>
      </c>
      <c r="B25" s="6">
        <v>4</v>
      </c>
      <c r="C25" s="6">
        <v>1</v>
      </c>
      <c r="D25" s="6">
        <f t="shared" si="5"/>
        <v>4</v>
      </c>
      <c r="E25" s="6">
        <f>L8</f>
        <v>0</v>
      </c>
      <c r="F25" s="6">
        <f t="shared" si="6"/>
        <v>0</v>
      </c>
      <c r="G25" s="6">
        <f t="shared" si="7"/>
        <v>0</v>
      </c>
      <c r="H25" s="6">
        <f t="shared" si="8"/>
        <v>0</v>
      </c>
      <c r="I25" s="74">
        <f t="shared" si="9"/>
        <v>0</v>
      </c>
      <c r="J25" s="2"/>
      <c r="K25" s="2"/>
      <c r="L25" s="2"/>
      <c r="M25" s="2"/>
      <c r="N25" s="2"/>
      <c r="O25" s="2"/>
      <c r="P25" s="2"/>
      <c r="Q25" s="2"/>
      <c r="R25" s="2"/>
      <c r="S25" s="2"/>
      <c r="T25" s="2"/>
    </row>
    <row r="26" spans="1:20" x14ac:dyDescent="0.25">
      <c r="A26" s="52" t="s">
        <v>32</v>
      </c>
      <c r="B26" s="58" t="s">
        <v>33</v>
      </c>
      <c r="C26" s="58"/>
      <c r="D26" s="6"/>
      <c r="E26" s="6"/>
      <c r="F26" s="6"/>
      <c r="G26" s="6"/>
      <c r="H26" s="6"/>
      <c r="I26" s="56"/>
      <c r="J26" s="2"/>
      <c r="K26" s="2"/>
      <c r="L26" s="2"/>
      <c r="M26" s="2"/>
      <c r="N26" s="2"/>
      <c r="O26" s="2"/>
      <c r="P26" s="2"/>
      <c r="Q26" s="2"/>
      <c r="R26" s="2"/>
      <c r="S26" s="2"/>
      <c r="T26" s="2"/>
    </row>
    <row r="27" spans="1:20" ht="15.75" x14ac:dyDescent="0.25">
      <c r="A27" s="52" t="s">
        <v>117</v>
      </c>
      <c r="B27" s="6">
        <v>12</v>
      </c>
      <c r="C27" s="6">
        <v>2</v>
      </c>
      <c r="D27" s="6">
        <f t="shared" si="5"/>
        <v>24</v>
      </c>
      <c r="E27" s="57">
        <f>L9</f>
        <v>8</v>
      </c>
      <c r="F27" s="6">
        <f t="shared" ref="F27:F28" si="10">D27*E27</f>
        <v>192</v>
      </c>
      <c r="G27" s="6">
        <f t="shared" si="7"/>
        <v>9.6000000000000014</v>
      </c>
      <c r="H27" s="6">
        <f t="shared" ref="H27:H28" si="11">F27*0.1</f>
        <v>19.200000000000003</v>
      </c>
      <c r="I27" s="9">
        <f t="shared" si="9"/>
        <v>25149.398399999998</v>
      </c>
      <c r="J27" s="10"/>
      <c r="K27" s="2"/>
      <c r="L27" s="2"/>
      <c r="M27" s="2"/>
      <c r="N27" s="2"/>
      <c r="O27" s="2"/>
      <c r="P27" s="2"/>
      <c r="Q27" s="2"/>
      <c r="R27" s="2"/>
      <c r="S27" s="2"/>
      <c r="T27" s="2"/>
    </row>
    <row r="28" spans="1:20" ht="15.75" x14ac:dyDescent="0.25">
      <c r="A28" s="52" t="s">
        <v>118</v>
      </c>
      <c r="B28" s="6">
        <v>8</v>
      </c>
      <c r="C28" s="6">
        <v>1</v>
      </c>
      <c r="D28" s="6">
        <f t="shared" si="5"/>
        <v>8</v>
      </c>
      <c r="E28" s="6">
        <v>1</v>
      </c>
      <c r="F28" s="6">
        <f t="shared" si="10"/>
        <v>8</v>
      </c>
      <c r="G28" s="6">
        <f t="shared" si="7"/>
        <v>0.4</v>
      </c>
      <c r="H28" s="6">
        <f t="shared" si="11"/>
        <v>0.8</v>
      </c>
      <c r="I28" s="9">
        <f t="shared" si="9"/>
        <v>1047.8915999999999</v>
      </c>
      <c r="J28" s="2"/>
      <c r="K28" s="2"/>
      <c r="L28" s="2"/>
      <c r="M28" s="2"/>
      <c r="N28" s="2"/>
      <c r="O28" s="2"/>
      <c r="P28" s="2"/>
      <c r="Q28" s="2"/>
      <c r="R28" s="2"/>
      <c r="S28" s="2"/>
      <c r="T28" s="2"/>
    </row>
    <row r="29" spans="1:20" x14ac:dyDescent="0.25">
      <c r="A29" s="88" t="s">
        <v>34</v>
      </c>
      <c r="B29" s="88"/>
      <c r="C29" s="88"/>
      <c r="D29" s="88"/>
      <c r="E29" s="88"/>
      <c r="F29" s="80">
        <f>SUM(F10:H28)</f>
        <v>239.20000000000002</v>
      </c>
      <c r="G29" s="80"/>
      <c r="H29" s="80"/>
      <c r="I29" s="77">
        <f>SUM(I10:I28)</f>
        <v>27245.181599999996</v>
      </c>
      <c r="J29" s="2"/>
      <c r="K29" s="2"/>
      <c r="L29" s="2"/>
      <c r="M29" s="2"/>
      <c r="N29" s="2"/>
      <c r="O29" s="2"/>
      <c r="P29" s="2"/>
      <c r="Q29" s="2"/>
      <c r="R29" s="2"/>
      <c r="S29" s="2"/>
      <c r="T29" s="2"/>
    </row>
    <row r="30" spans="1:20" x14ac:dyDescent="0.25">
      <c r="A30" s="52" t="s">
        <v>35</v>
      </c>
      <c r="B30" s="6"/>
      <c r="C30" s="6"/>
      <c r="D30" s="6"/>
      <c r="E30" s="6"/>
      <c r="F30" s="6"/>
      <c r="G30" s="6"/>
      <c r="H30" s="6"/>
      <c r="I30" s="6"/>
      <c r="J30" s="2"/>
      <c r="K30" s="2"/>
      <c r="L30" s="2"/>
      <c r="M30" s="2"/>
      <c r="N30" s="2"/>
      <c r="O30" s="2"/>
      <c r="P30" s="2"/>
      <c r="Q30" s="2"/>
      <c r="R30" s="2"/>
      <c r="S30" s="2"/>
      <c r="T30" s="2"/>
    </row>
    <row r="31" spans="1:20" x14ac:dyDescent="0.25">
      <c r="A31" s="52" t="s">
        <v>36</v>
      </c>
      <c r="B31" s="58" t="s">
        <v>37</v>
      </c>
      <c r="C31" s="58"/>
      <c r="D31" s="6"/>
      <c r="E31" s="6"/>
      <c r="F31" s="6"/>
      <c r="G31" s="6"/>
      <c r="H31" s="6"/>
      <c r="I31" s="6"/>
      <c r="J31" s="2"/>
      <c r="K31" s="2"/>
      <c r="L31" s="2"/>
      <c r="M31" s="2"/>
      <c r="N31" s="2"/>
      <c r="O31" s="2"/>
      <c r="P31" s="2"/>
      <c r="Q31" s="2"/>
      <c r="R31" s="2"/>
      <c r="S31" s="2"/>
      <c r="T31" s="2"/>
    </row>
    <row r="32" spans="1:20" x14ac:dyDescent="0.25">
      <c r="A32" s="52" t="s">
        <v>38</v>
      </c>
      <c r="B32" s="6">
        <v>10</v>
      </c>
      <c r="C32" s="6">
        <v>1</v>
      </c>
      <c r="D32" s="6">
        <f t="shared" ref="D32" si="12">B32*C32</f>
        <v>10</v>
      </c>
      <c r="E32" s="6">
        <f>L8</f>
        <v>0</v>
      </c>
      <c r="F32" s="6">
        <f t="shared" ref="F32" si="13">D32*E32</f>
        <v>0</v>
      </c>
      <c r="G32" s="6">
        <f t="shared" ref="G32" si="14">F32*0.05</f>
        <v>0</v>
      </c>
      <c r="H32" s="6">
        <f t="shared" ref="H32" si="15">F32*0.1</f>
        <v>0</v>
      </c>
      <c r="I32" s="73">
        <f t="shared" ref="I32" si="16">F32*$F$2+G32*$G$2+H32*$H$2</f>
        <v>0</v>
      </c>
      <c r="J32" s="2"/>
      <c r="K32" s="2"/>
      <c r="L32" s="2"/>
      <c r="M32" s="2"/>
      <c r="N32" s="2"/>
      <c r="O32" s="2"/>
      <c r="P32" s="2"/>
      <c r="Q32" s="2"/>
      <c r="R32" s="2"/>
      <c r="S32" s="2"/>
      <c r="T32" s="2"/>
    </row>
    <row r="33" spans="1:20" x14ac:dyDescent="0.25">
      <c r="A33" s="52" t="s">
        <v>39</v>
      </c>
      <c r="B33" s="58" t="s">
        <v>40</v>
      </c>
      <c r="C33" s="58"/>
      <c r="D33" s="6"/>
      <c r="E33" s="6"/>
      <c r="F33" s="6"/>
      <c r="G33" s="6"/>
      <c r="H33" s="6"/>
      <c r="I33" s="56"/>
      <c r="J33" s="2"/>
      <c r="K33" s="2"/>
      <c r="L33" s="2"/>
      <c r="M33" s="2"/>
      <c r="N33" s="2"/>
      <c r="O33" s="2"/>
      <c r="P33" s="2"/>
      <c r="Q33" s="2"/>
      <c r="R33" s="2"/>
      <c r="S33" s="2"/>
      <c r="T33" s="2"/>
    </row>
    <row r="34" spans="1:20" ht="15.75" x14ac:dyDescent="0.25">
      <c r="A34" s="52" t="s">
        <v>119</v>
      </c>
      <c r="B34" s="6" t="s">
        <v>41</v>
      </c>
      <c r="C34" s="6"/>
      <c r="D34" s="6"/>
      <c r="E34" s="6"/>
      <c r="F34" s="6"/>
      <c r="G34" s="6"/>
      <c r="H34" s="6"/>
      <c r="I34" s="56"/>
      <c r="J34" s="2"/>
      <c r="K34" s="2"/>
      <c r="L34" s="2"/>
      <c r="M34" s="2"/>
      <c r="N34" s="2"/>
      <c r="O34" s="2"/>
      <c r="P34" s="2"/>
      <c r="Q34" s="2"/>
      <c r="R34" s="2"/>
      <c r="S34" s="2"/>
      <c r="T34" s="2"/>
    </row>
    <row r="35" spans="1:20" ht="28.5" customHeight="1" x14ac:dyDescent="0.25">
      <c r="A35" s="52" t="s">
        <v>120</v>
      </c>
      <c r="B35" s="6"/>
      <c r="C35" s="6"/>
      <c r="D35" s="6"/>
      <c r="E35" s="6"/>
      <c r="F35" s="6"/>
      <c r="G35" s="6"/>
      <c r="H35" s="6"/>
      <c r="I35" s="56"/>
      <c r="J35" s="2"/>
      <c r="K35" s="2"/>
      <c r="L35" s="2"/>
      <c r="M35" s="2"/>
      <c r="N35" s="2"/>
      <c r="O35" s="2"/>
      <c r="P35" s="2"/>
      <c r="Q35" s="2"/>
      <c r="R35" s="2"/>
      <c r="S35" s="2"/>
      <c r="T35" s="2"/>
    </row>
    <row r="36" spans="1:20" x14ac:dyDescent="0.25">
      <c r="A36" s="52" t="s">
        <v>42</v>
      </c>
      <c r="B36" s="6">
        <v>4</v>
      </c>
      <c r="C36" s="6">
        <v>1</v>
      </c>
      <c r="D36" s="6">
        <f t="shared" ref="D36:D41" si="17">B36*C36</f>
        <v>4</v>
      </c>
      <c r="E36" s="6">
        <f>L8</f>
        <v>0</v>
      </c>
      <c r="F36" s="6">
        <f t="shared" ref="F36:F41" si="18">D36*E36</f>
        <v>0</v>
      </c>
      <c r="G36" s="6">
        <f t="shared" ref="G36:G41" si="19">F36*0.05</f>
        <v>0</v>
      </c>
      <c r="H36" s="6">
        <f t="shared" ref="H36:H41" si="20">F36*0.1</f>
        <v>0</v>
      </c>
      <c r="I36" s="73">
        <f t="shared" ref="I36:I41" si="21">F36*$F$2+G36*$G$2+H36*$H$2</f>
        <v>0</v>
      </c>
      <c r="J36" s="2"/>
      <c r="K36" s="2"/>
      <c r="L36" s="2"/>
      <c r="M36" s="2"/>
      <c r="N36" s="2"/>
      <c r="O36" s="2"/>
      <c r="P36" s="2"/>
      <c r="Q36" s="2"/>
      <c r="R36" s="2"/>
      <c r="S36" s="2"/>
      <c r="T36" s="2"/>
    </row>
    <row r="37" spans="1:20" x14ac:dyDescent="0.25">
      <c r="A37" s="52" t="s">
        <v>43</v>
      </c>
      <c r="B37" s="6">
        <v>1</v>
      </c>
      <c r="C37" s="6">
        <v>365</v>
      </c>
      <c r="D37" s="6">
        <f t="shared" si="17"/>
        <v>365</v>
      </c>
      <c r="E37" s="57">
        <f>L9</f>
        <v>8</v>
      </c>
      <c r="F37" s="59">
        <f t="shared" si="18"/>
        <v>2920</v>
      </c>
      <c r="G37" s="6">
        <f t="shared" si="19"/>
        <v>146</v>
      </c>
      <c r="H37" s="6">
        <f t="shared" si="20"/>
        <v>292</v>
      </c>
      <c r="I37" s="9">
        <f t="shared" si="21"/>
        <v>382480.43400000001</v>
      </c>
      <c r="J37" s="10"/>
      <c r="K37" s="2"/>
      <c r="L37" s="2"/>
      <c r="M37" s="2"/>
      <c r="N37" s="2"/>
      <c r="O37" s="2"/>
      <c r="P37" s="2"/>
      <c r="Q37" s="2"/>
      <c r="R37" s="2"/>
      <c r="S37" s="2"/>
      <c r="T37" s="2"/>
    </row>
    <row r="38" spans="1:20" x14ac:dyDescent="0.25">
      <c r="A38" s="52" t="s">
        <v>44</v>
      </c>
      <c r="B38" s="6">
        <v>2</v>
      </c>
      <c r="C38" s="6">
        <v>1</v>
      </c>
      <c r="D38" s="6">
        <f t="shared" si="17"/>
        <v>2</v>
      </c>
      <c r="E38" s="57">
        <v>1</v>
      </c>
      <c r="F38" s="6">
        <f t="shared" si="18"/>
        <v>2</v>
      </c>
      <c r="G38" s="6">
        <f t="shared" si="19"/>
        <v>0.1</v>
      </c>
      <c r="H38" s="6">
        <f t="shared" si="20"/>
        <v>0.2</v>
      </c>
      <c r="I38" s="9">
        <f t="shared" si="21"/>
        <v>261.97289999999998</v>
      </c>
      <c r="J38" s="10"/>
      <c r="K38" s="2"/>
      <c r="L38" s="2"/>
      <c r="M38" s="2"/>
      <c r="N38" s="2"/>
      <c r="O38" s="2"/>
      <c r="P38" s="2"/>
      <c r="Q38" s="2"/>
      <c r="R38" s="2"/>
      <c r="S38" s="2"/>
      <c r="T38" s="2"/>
    </row>
    <row r="39" spans="1:20" ht="25.5" x14ac:dyDescent="0.25">
      <c r="A39" s="52" t="s">
        <v>45</v>
      </c>
      <c r="B39" s="6">
        <v>4</v>
      </c>
      <c r="C39" s="6">
        <v>5</v>
      </c>
      <c r="D39" s="6">
        <f t="shared" si="17"/>
        <v>20</v>
      </c>
      <c r="E39" s="57">
        <f>L9</f>
        <v>8</v>
      </c>
      <c r="F39" s="6">
        <f t="shared" si="18"/>
        <v>160</v>
      </c>
      <c r="G39" s="6">
        <f t="shared" si="19"/>
        <v>8</v>
      </c>
      <c r="H39" s="6">
        <f t="shared" si="20"/>
        <v>16</v>
      </c>
      <c r="I39" s="9">
        <f t="shared" si="21"/>
        <v>20957.831999999999</v>
      </c>
      <c r="J39" s="10"/>
      <c r="K39" s="2"/>
      <c r="L39" s="2"/>
      <c r="M39" s="2"/>
      <c r="N39" s="2"/>
      <c r="O39" s="2"/>
      <c r="P39" s="2"/>
      <c r="Q39" s="2"/>
      <c r="R39" s="2"/>
      <c r="S39" s="2"/>
      <c r="T39" s="2"/>
    </row>
    <row r="40" spans="1:20" x14ac:dyDescent="0.25">
      <c r="A40" s="52" t="s">
        <v>46</v>
      </c>
      <c r="B40" s="6">
        <v>20</v>
      </c>
      <c r="C40" s="6">
        <v>1</v>
      </c>
      <c r="D40" s="6">
        <f t="shared" si="17"/>
        <v>20</v>
      </c>
      <c r="E40" s="57">
        <f>L9</f>
        <v>8</v>
      </c>
      <c r="F40" s="6">
        <f t="shared" si="18"/>
        <v>160</v>
      </c>
      <c r="G40" s="6">
        <f t="shared" si="19"/>
        <v>8</v>
      </c>
      <c r="H40" s="6">
        <f t="shared" si="20"/>
        <v>16</v>
      </c>
      <c r="I40" s="9">
        <f t="shared" si="21"/>
        <v>20957.831999999999</v>
      </c>
      <c r="J40" s="10"/>
      <c r="K40" s="2"/>
      <c r="L40" s="2"/>
      <c r="M40" s="2"/>
      <c r="N40" s="2"/>
      <c r="O40" s="2"/>
      <c r="P40" s="2"/>
      <c r="Q40" s="2"/>
      <c r="R40" s="2"/>
      <c r="S40" s="2"/>
      <c r="T40" s="2"/>
    </row>
    <row r="41" spans="1:20" x14ac:dyDescent="0.25">
      <c r="A41" s="52" t="s">
        <v>47</v>
      </c>
      <c r="B41" s="6">
        <v>16</v>
      </c>
      <c r="C41" s="6">
        <v>1</v>
      </c>
      <c r="D41" s="6">
        <f t="shared" si="17"/>
        <v>16</v>
      </c>
      <c r="E41" s="6">
        <f>L8</f>
        <v>0</v>
      </c>
      <c r="F41" s="6">
        <f t="shared" si="18"/>
        <v>0</v>
      </c>
      <c r="G41" s="6">
        <f t="shared" si="19"/>
        <v>0</v>
      </c>
      <c r="H41" s="6">
        <f t="shared" si="20"/>
        <v>0</v>
      </c>
      <c r="I41" s="73">
        <f t="shared" si="21"/>
        <v>0</v>
      </c>
      <c r="J41" s="2"/>
      <c r="K41" s="2"/>
      <c r="L41" s="2"/>
      <c r="M41" s="2"/>
      <c r="N41" s="2"/>
      <c r="O41" s="2"/>
      <c r="P41" s="2"/>
      <c r="Q41" s="2"/>
      <c r="R41" s="2"/>
      <c r="S41" s="2"/>
      <c r="T41" s="2"/>
    </row>
    <row r="42" spans="1:20" x14ac:dyDescent="0.25">
      <c r="A42" s="52" t="s">
        <v>48</v>
      </c>
      <c r="B42" s="6" t="s">
        <v>17</v>
      </c>
      <c r="C42" s="6"/>
      <c r="D42" s="6"/>
      <c r="E42" s="6"/>
      <c r="F42" s="6"/>
      <c r="G42" s="6"/>
      <c r="H42" s="6"/>
      <c r="I42" s="56"/>
      <c r="J42" s="2"/>
      <c r="K42" s="2"/>
      <c r="L42" s="2"/>
      <c r="M42" s="2"/>
      <c r="N42" s="2"/>
      <c r="O42" s="2"/>
      <c r="P42" s="2"/>
      <c r="Q42" s="2"/>
      <c r="R42" s="2"/>
      <c r="S42" s="2"/>
      <c r="T42" s="2"/>
    </row>
    <row r="43" spans="1:20" x14ac:dyDescent="0.25">
      <c r="A43" s="88" t="s">
        <v>49</v>
      </c>
      <c r="B43" s="88"/>
      <c r="C43" s="88"/>
      <c r="D43" s="88"/>
      <c r="E43" s="88"/>
      <c r="F43" s="80">
        <f>SUM(F32:H41)</f>
        <v>3728.2999999999997</v>
      </c>
      <c r="G43" s="80"/>
      <c r="H43" s="80"/>
      <c r="I43" s="77">
        <f>SUM(I36:I41)</f>
        <v>424658.07089999999</v>
      </c>
      <c r="J43" s="2"/>
      <c r="K43" s="2"/>
      <c r="L43" s="2"/>
      <c r="M43" s="2"/>
      <c r="N43" s="2"/>
      <c r="O43" s="2"/>
      <c r="P43" s="2"/>
      <c r="Q43" s="2"/>
      <c r="R43" s="2"/>
      <c r="S43" s="2"/>
      <c r="T43" s="2"/>
    </row>
    <row r="44" spans="1:20" ht="17.25" customHeight="1" x14ac:dyDescent="0.25">
      <c r="A44" s="60" t="s">
        <v>121</v>
      </c>
      <c r="B44" s="13"/>
      <c r="C44" s="13"/>
      <c r="D44" s="13"/>
      <c r="E44" s="13"/>
      <c r="F44" s="86">
        <f>ROUND(F29+F43, -1)</f>
        <v>3970</v>
      </c>
      <c r="G44" s="86"/>
      <c r="H44" s="86"/>
      <c r="I44" s="61">
        <f>ROUND(I29+I43, -3)</f>
        <v>452000</v>
      </c>
      <c r="J44" s="12"/>
      <c r="K44" s="2"/>
      <c r="L44" s="2"/>
      <c r="M44" s="2"/>
      <c r="N44" s="2"/>
      <c r="O44" s="2"/>
      <c r="P44" s="2"/>
      <c r="Q44" s="2"/>
      <c r="R44" s="2"/>
      <c r="S44" s="2"/>
      <c r="T44" s="2"/>
    </row>
    <row r="45" spans="1:20" ht="15.75" x14ac:dyDescent="0.25">
      <c r="A45" s="63" t="s">
        <v>149</v>
      </c>
      <c r="B45" s="14"/>
      <c r="C45" s="14"/>
      <c r="D45" s="14"/>
      <c r="E45" s="14"/>
      <c r="F45" s="14"/>
      <c r="G45" s="14"/>
      <c r="H45" s="14"/>
      <c r="I45" s="62">
        <f>'Capital and O&amp;M'!G7</f>
        <v>20000</v>
      </c>
      <c r="L45" s="2"/>
      <c r="M45" s="2"/>
      <c r="N45" s="2"/>
      <c r="O45" s="2"/>
      <c r="P45" s="2"/>
      <c r="Q45" s="2"/>
      <c r="R45" s="2"/>
      <c r="S45" s="2"/>
      <c r="T45" s="2"/>
    </row>
    <row r="46" spans="1:20" ht="15.75" x14ac:dyDescent="0.25">
      <c r="A46" s="63" t="s">
        <v>122</v>
      </c>
      <c r="B46" s="14"/>
      <c r="C46" s="14"/>
      <c r="D46" s="14"/>
      <c r="E46" s="14"/>
      <c r="F46" s="14"/>
      <c r="G46" s="14"/>
      <c r="H46" s="14"/>
      <c r="I46" s="64">
        <f>ROUND(I44+I45, -3)</f>
        <v>472000</v>
      </c>
      <c r="J46" s="11"/>
      <c r="K46" s="11"/>
      <c r="L46" s="2"/>
      <c r="M46" s="2"/>
      <c r="N46" s="2"/>
      <c r="O46" s="2"/>
      <c r="P46" s="2"/>
      <c r="Q46" s="2"/>
      <c r="R46" s="2"/>
      <c r="S46" s="2"/>
      <c r="T46" s="2"/>
    </row>
    <row r="47" spans="1:20" x14ac:dyDescent="0.25">
      <c r="A47" s="11"/>
      <c r="B47" s="11"/>
      <c r="C47" s="11"/>
      <c r="J47" s="65">
        <f>F44/'# Responses'!E12</f>
        <v>233.52941176470588</v>
      </c>
      <c r="K47" s="11" t="s">
        <v>50</v>
      </c>
      <c r="L47" s="11"/>
      <c r="P47" s="2"/>
      <c r="Q47" s="2"/>
      <c r="R47" s="2"/>
      <c r="S47" s="2"/>
      <c r="T47" s="2"/>
    </row>
    <row r="48" spans="1:20" x14ac:dyDescent="0.25">
      <c r="A48" s="66" t="s">
        <v>51</v>
      </c>
      <c r="B48" s="26"/>
      <c r="C48" s="26"/>
      <c r="D48" s="26"/>
      <c r="E48" s="26"/>
      <c r="F48" s="26"/>
      <c r="G48" s="26"/>
      <c r="H48" s="26"/>
      <c r="I48" s="26"/>
      <c r="J48" s="2"/>
      <c r="K48" s="2"/>
      <c r="L48" s="2"/>
      <c r="M48" s="2"/>
      <c r="N48" s="2"/>
      <c r="O48" s="2"/>
      <c r="P48" s="2"/>
      <c r="Q48" s="2"/>
      <c r="R48" s="2"/>
      <c r="S48" s="2"/>
      <c r="T48" s="2"/>
    </row>
    <row r="49" spans="1:20" ht="20.25" customHeight="1" x14ac:dyDescent="0.25">
      <c r="A49" s="85" t="s">
        <v>123</v>
      </c>
      <c r="B49" s="82"/>
      <c r="C49" s="82"/>
      <c r="D49" s="82"/>
      <c r="E49" s="82"/>
      <c r="F49" s="82"/>
      <c r="G49" s="82"/>
      <c r="H49" s="82"/>
      <c r="I49" s="82"/>
      <c r="J49" s="2"/>
      <c r="K49" s="2"/>
      <c r="L49" s="2"/>
      <c r="M49" s="2"/>
      <c r="N49" s="2"/>
      <c r="O49" s="2"/>
      <c r="P49" s="2"/>
      <c r="Q49" s="2"/>
      <c r="R49" s="2"/>
      <c r="S49" s="2"/>
      <c r="T49" s="2"/>
    </row>
    <row r="50" spans="1:20" ht="47.25" customHeight="1" x14ac:dyDescent="0.25">
      <c r="A50" s="85" t="s">
        <v>124</v>
      </c>
      <c r="B50" s="82"/>
      <c r="C50" s="82"/>
      <c r="D50" s="82"/>
      <c r="E50" s="82"/>
      <c r="F50" s="82"/>
      <c r="G50" s="82"/>
      <c r="H50" s="82"/>
      <c r="I50" s="82"/>
      <c r="J50" s="2"/>
      <c r="K50" s="2"/>
      <c r="L50" s="2"/>
      <c r="M50" s="2"/>
      <c r="N50" s="2"/>
      <c r="O50" s="2"/>
      <c r="P50" s="2"/>
      <c r="Q50" s="2"/>
      <c r="R50" s="2"/>
      <c r="S50" s="2"/>
      <c r="T50" s="2"/>
    </row>
    <row r="51" spans="1:20" ht="45" customHeight="1" x14ac:dyDescent="0.25">
      <c r="A51" s="85" t="s">
        <v>150</v>
      </c>
      <c r="B51" s="82"/>
      <c r="C51" s="82"/>
      <c r="D51" s="82"/>
      <c r="E51" s="82"/>
      <c r="F51" s="82"/>
      <c r="G51" s="82"/>
      <c r="H51" s="82"/>
      <c r="I51" s="82"/>
      <c r="J51" s="2"/>
      <c r="K51" s="2"/>
      <c r="L51" s="2"/>
      <c r="M51" s="2"/>
      <c r="N51" s="2"/>
      <c r="O51" s="2"/>
      <c r="P51" s="2"/>
      <c r="Q51" s="2"/>
      <c r="R51" s="2"/>
      <c r="S51" s="2"/>
      <c r="T51" s="2"/>
    </row>
    <row r="52" spans="1:20" ht="30" customHeight="1" x14ac:dyDescent="0.25">
      <c r="A52" s="85" t="s">
        <v>125</v>
      </c>
      <c r="B52" s="82"/>
      <c r="C52" s="82"/>
      <c r="D52" s="82"/>
      <c r="E52" s="82"/>
      <c r="F52" s="82"/>
      <c r="G52" s="82"/>
      <c r="H52" s="82"/>
      <c r="I52" s="82"/>
      <c r="J52" s="2"/>
      <c r="K52" s="2"/>
      <c r="L52" s="2"/>
      <c r="M52" s="2"/>
      <c r="N52" s="2"/>
      <c r="O52" s="2"/>
      <c r="P52" s="2"/>
      <c r="Q52" s="2"/>
      <c r="R52" s="2"/>
      <c r="S52" s="2"/>
      <c r="T52" s="2"/>
    </row>
    <row r="53" spans="1:20" ht="29.25" customHeight="1" x14ac:dyDescent="0.25">
      <c r="A53" s="84" t="s">
        <v>126</v>
      </c>
      <c r="B53" s="89"/>
      <c r="C53" s="89"/>
      <c r="D53" s="89"/>
      <c r="E53" s="89"/>
      <c r="F53" s="89"/>
      <c r="G53" s="89"/>
      <c r="H53" s="89"/>
      <c r="I53" s="89"/>
      <c r="J53" s="2"/>
      <c r="K53" s="2"/>
      <c r="L53" s="2"/>
      <c r="M53" s="2"/>
      <c r="N53" s="2"/>
      <c r="O53" s="2"/>
      <c r="P53" s="2"/>
      <c r="Q53" s="2"/>
      <c r="R53" s="2"/>
      <c r="S53" s="2"/>
      <c r="T53" s="2"/>
    </row>
    <row r="54" spans="1:20" ht="35.25" customHeight="1" x14ac:dyDescent="0.25">
      <c r="A54" s="85" t="s">
        <v>127</v>
      </c>
      <c r="B54" s="82"/>
      <c r="C54" s="82"/>
      <c r="D54" s="82"/>
      <c r="E54" s="82"/>
      <c r="F54" s="82"/>
      <c r="G54" s="82"/>
      <c r="H54" s="82"/>
      <c r="I54" s="82"/>
      <c r="J54" s="2"/>
      <c r="K54" s="2"/>
      <c r="L54" s="2"/>
      <c r="M54" s="2"/>
      <c r="N54" s="2"/>
      <c r="O54" s="2"/>
      <c r="P54" s="2"/>
      <c r="Q54" s="2"/>
      <c r="R54" s="2"/>
      <c r="S54" s="2"/>
      <c r="T54" s="2"/>
    </row>
    <row r="55" spans="1:20" ht="27.75" customHeight="1" x14ac:dyDescent="0.25">
      <c r="A55" s="84" t="s">
        <v>128</v>
      </c>
      <c r="B55" s="82"/>
      <c r="C55" s="82"/>
      <c r="D55" s="82"/>
      <c r="E55" s="82"/>
      <c r="F55" s="82"/>
      <c r="G55" s="82"/>
      <c r="H55" s="82"/>
      <c r="I55" s="82"/>
      <c r="J55" s="2"/>
      <c r="K55" s="2"/>
      <c r="L55" s="2"/>
      <c r="M55" s="2"/>
      <c r="N55" s="2"/>
      <c r="O55" s="2"/>
      <c r="P55" s="2"/>
      <c r="Q55" s="2"/>
      <c r="R55" s="2"/>
      <c r="S55" s="2"/>
      <c r="T55" s="2"/>
    </row>
    <row r="56" spans="1:20" ht="20.25" customHeight="1" x14ac:dyDescent="0.25">
      <c r="A56" s="85" t="s">
        <v>129</v>
      </c>
      <c r="B56" s="82"/>
      <c r="C56" s="82"/>
      <c r="D56" s="82"/>
      <c r="E56" s="82"/>
      <c r="F56" s="82"/>
      <c r="G56" s="82"/>
      <c r="H56" s="82"/>
      <c r="I56" s="82"/>
      <c r="J56" s="2"/>
      <c r="K56" s="2"/>
      <c r="L56" s="2"/>
      <c r="M56" s="2"/>
      <c r="N56" s="2"/>
      <c r="O56" s="2"/>
      <c r="P56" s="2"/>
      <c r="Q56" s="2"/>
      <c r="R56" s="2"/>
      <c r="S56" s="2"/>
      <c r="T56" s="2"/>
    </row>
    <row r="57" spans="1:20" ht="42.75" customHeight="1" x14ac:dyDescent="0.25">
      <c r="A57" s="85" t="s">
        <v>130</v>
      </c>
      <c r="B57" s="82"/>
      <c r="C57" s="82"/>
      <c r="D57" s="82"/>
      <c r="E57" s="82"/>
      <c r="F57" s="82"/>
      <c r="G57" s="82"/>
      <c r="H57" s="82"/>
      <c r="I57" s="82"/>
      <c r="J57" s="2"/>
      <c r="K57" s="2"/>
      <c r="L57" s="2"/>
      <c r="M57" s="2"/>
      <c r="N57" s="2"/>
      <c r="O57" s="2"/>
      <c r="P57" s="2"/>
      <c r="Q57" s="2"/>
      <c r="R57" s="2"/>
      <c r="S57" s="2"/>
      <c r="T57" s="2"/>
    </row>
    <row r="58" spans="1:20" ht="18.75" customHeight="1" x14ac:dyDescent="0.25">
      <c r="A58" s="85" t="s">
        <v>131</v>
      </c>
      <c r="B58" s="82"/>
      <c r="C58" s="82"/>
      <c r="D58" s="82"/>
      <c r="E58" s="82"/>
      <c r="F58" s="82"/>
      <c r="G58" s="82"/>
      <c r="H58" s="82"/>
      <c r="I58" s="82"/>
      <c r="J58" s="2"/>
      <c r="K58" s="2"/>
      <c r="L58" s="2"/>
      <c r="M58" s="2"/>
      <c r="N58" s="2"/>
      <c r="O58" s="2"/>
      <c r="P58" s="2"/>
      <c r="Q58" s="2"/>
      <c r="R58" s="2"/>
      <c r="S58" s="2"/>
      <c r="T58" s="2"/>
    </row>
  </sheetData>
  <mergeCells count="17">
    <mergeCell ref="A58:I58"/>
    <mergeCell ref="A49:I49"/>
    <mergeCell ref="A50:I50"/>
    <mergeCell ref="A51:I51"/>
    <mergeCell ref="A52:I52"/>
    <mergeCell ref="A53:I53"/>
    <mergeCell ref="A54:I54"/>
    <mergeCell ref="F43:H43"/>
    <mergeCell ref="K2:M3"/>
    <mergeCell ref="A55:I55"/>
    <mergeCell ref="A56:I56"/>
    <mergeCell ref="A57:I57"/>
    <mergeCell ref="F44:H44"/>
    <mergeCell ref="A3:A4"/>
    <mergeCell ref="A29:E29"/>
    <mergeCell ref="F29:H29"/>
    <mergeCell ref="A43:E43"/>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CD1FE-4F20-42CE-B1E3-4607081C6DA6}">
  <dimension ref="A1:M22"/>
  <sheetViews>
    <sheetView workbookViewId="0"/>
  </sheetViews>
  <sheetFormatPr defaultRowHeight="15" x14ac:dyDescent="0.25"/>
  <cols>
    <col min="1" max="1" width="26.28515625" customWidth="1"/>
    <col min="2" max="2" width="12.28515625" customWidth="1"/>
    <col min="3" max="3" width="12.42578125" customWidth="1"/>
    <col min="4" max="4" width="13.140625" customWidth="1"/>
    <col min="5" max="6" width="12.5703125" customWidth="1"/>
    <col min="7" max="8" width="12.42578125" customWidth="1"/>
    <col min="9" max="9" width="15" customWidth="1"/>
    <col min="11" max="11" width="18.85546875" customWidth="1"/>
    <col min="12" max="12" width="9.5703125" customWidth="1"/>
  </cols>
  <sheetData>
    <row r="1" spans="1:13" ht="15.75" x14ac:dyDescent="0.25">
      <c r="A1" s="79" t="s">
        <v>145</v>
      </c>
    </row>
    <row r="2" spans="1:13" ht="15.75" customHeight="1" x14ac:dyDescent="0.25">
      <c r="A2" s="26"/>
      <c r="B2" s="26"/>
      <c r="C2" s="26"/>
      <c r="D2" s="26"/>
      <c r="E2" s="26"/>
      <c r="F2" s="67">
        <f>M5</f>
        <v>48.752000000000002</v>
      </c>
      <c r="G2" s="67">
        <f>M6</f>
        <v>65.712000000000003</v>
      </c>
      <c r="H2" s="67">
        <f>M7</f>
        <v>26.384</v>
      </c>
      <c r="I2" s="26"/>
      <c r="K2" s="81" t="s">
        <v>105</v>
      </c>
      <c r="L2" s="81"/>
      <c r="M2" s="81"/>
    </row>
    <row r="3" spans="1:13" ht="15.75" customHeight="1" thickBot="1" x14ac:dyDescent="0.3">
      <c r="A3" s="87" t="s">
        <v>0</v>
      </c>
      <c r="B3" s="3" t="s">
        <v>1</v>
      </c>
      <c r="C3" s="3" t="s">
        <v>2</v>
      </c>
      <c r="D3" s="3" t="s">
        <v>3</v>
      </c>
      <c r="E3" s="3" t="s">
        <v>4</v>
      </c>
      <c r="F3" s="3" t="s">
        <v>68</v>
      </c>
      <c r="G3" s="3" t="s">
        <v>6</v>
      </c>
      <c r="H3" s="3" t="s">
        <v>7</v>
      </c>
      <c r="I3" s="3" t="s">
        <v>8</v>
      </c>
      <c r="J3" s="51"/>
      <c r="K3" s="90"/>
      <c r="L3" s="90"/>
      <c r="M3" s="90"/>
    </row>
    <row r="4" spans="1:13" ht="64.5" thickBot="1" x14ac:dyDescent="0.3">
      <c r="A4" s="87"/>
      <c r="B4" s="3" t="s">
        <v>9</v>
      </c>
      <c r="C4" s="3" t="s">
        <v>10</v>
      </c>
      <c r="D4" s="3" t="s">
        <v>11</v>
      </c>
      <c r="E4" s="3" t="s">
        <v>12</v>
      </c>
      <c r="F4" s="3" t="s">
        <v>69</v>
      </c>
      <c r="G4" s="3" t="s">
        <v>70</v>
      </c>
      <c r="H4" s="3" t="s">
        <v>71</v>
      </c>
      <c r="I4" s="3" t="s">
        <v>132</v>
      </c>
      <c r="K4" s="68" t="s">
        <v>93</v>
      </c>
      <c r="L4" s="46" t="s">
        <v>100</v>
      </c>
      <c r="M4" s="47" t="s">
        <v>101</v>
      </c>
    </row>
    <row r="5" spans="1:13" ht="15.75" x14ac:dyDescent="0.25">
      <c r="A5" s="60" t="s">
        <v>133</v>
      </c>
      <c r="B5" s="5"/>
      <c r="C5" s="5"/>
      <c r="D5" s="5"/>
      <c r="E5" s="5"/>
      <c r="F5" s="5"/>
      <c r="G5" s="5"/>
      <c r="H5" s="5"/>
      <c r="I5" s="5"/>
      <c r="J5" s="12"/>
      <c r="K5" s="41" t="s">
        <v>102</v>
      </c>
      <c r="L5" s="48">
        <v>30.47</v>
      </c>
      <c r="M5" s="42">
        <f>L5*1.6</f>
        <v>48.752000000000002</v>
      </c>
    </row>
    <row r="6" spans="1:13" ht="25.5" x14ac:dyDescent="0.25">
      <c r="A6" s="52" t="s">
        <v>72</v>
      </c>
      <c r="B6" s="5">
        <v>4</v>
      </c>
      <c r="C6" s="5">
        <v>1</v>
      </c>
      <c r="D6" s="5">
        <f>B6*C6</f>
        <v>4</v>
      </c>
      <c r="E6" s="5">
        <f>$L$8</f>
        <v>0</v>
      </c>
      <c r="F6" s="5">
        <f>D6*E6</f>
        <v>0</v>
      </c>
      <c r="G6" s="5">
        <f>F6*0.05</f>
        <v>0</v>
      </c>
      <c r="H6" s="5">
        <f>F6*0.1</f>
        <v>0</v>
      </c>
      <c r="I6" s="75">
        <f>F6*$F$2+G6*$G$2+H6*$H$2</f>
        <v>0</v>
      </c>
      <c r="K6" s="43" t="s">
        <v>103</v>
      </c>
      <c r="L6" s="49">
        <v>41.07</v>
      </c>
      <c r="M6" s="44">
        <f>L6*1.6</f>
        <v>65.712000000000003</v>
      </c>
    </row>
    <row r="7" spans="1:13" ht="38.25" x14ac:dyDescent="0.25">
      <c r="A7" s="52" t="s">
        <v>73</v>
      </c>
      <c r="B7" s="5">
        <v>4</v>
      </c>
      <c r="C7" s="5">
        <v>1</v>
      </c>
      <c r="D7" s="5">
        <f t="shared" ref="D7:D14" si="0">B7*C7</f>
        <v>4</v>
      </c>
      <c r="E7" s="5">
        <f>$L$8</f>
        <v>0</v>
      </c>
      <c r="F7" s="5">
        <f t="shared" ref="F7:F14" si="1">D7*E7</f>
        <v>0</v>
      </c>
      <c r="G7" s="5">
        <f t="shared" ref="G7:G14" si="2">F7*0.05</f>
        <v>0</v>
      </c>
      <c r="H7" s="5">
        <f t="shared" ref="H7:H14" si="3">F7*0.1</f>
        <v>0</v>
      </c>
      <c r="I7" s="75">
        <f t="shared" ref="I7:I14" si="4">F7*$F$2+G7*$G$2+H7*$H$2</f>
        <v>0</v>
      </c>
      <c r="K7" s="45" t="s">
        <v>104</v>
      </c>
      <c r="L7" s="49">
        <v>16.489999999999998</v>
      </c>
      <c r="M7" s="44">
        <f>L7*1.6</f>
        <v>26.384</v>
      </c>
    </row>
    <row r="8" spans="1:13" ht="25.5" x14ac:dyDescent="0.25">
      <c r="A8" s="52" t="s">
        <v>74</v>
      </c>
      <c r="B8" s="5">
        <v>2</v>
      </c>
      <c r="C8" s="5">
        <v>1</v>
      </c>
      <c r="D8" s="5">
        <f t="shared" si="0"/>
        <v>2</v>
      </c>
      <c r="E8" s="5">
        <f>$L$8</f>
        <v>0</v>
      </c>
      <c r="F8" s="5">
        <f t="shared" si="1"/>
        <v>0</v>
      </c>
      <c r="G8" s="5">
        <f t="shared" si="2"/>
        <v>0</v>
      </c>
      <c r="H8" s="5">
        <f t="shared" si="3"/>
        <v>0</v>
      </c>
      <c r="I8" s="75">
        <f t="shared" si="4"/>
        <v>0</v>
      </c>
      <c r="K8" s="11" t="s">
        <v>21</v>
      </c>
      <c r="L8" s="11">
        <v>0</v>
      </c>
      <c r="M8" s="26"/>
    </row>
    <row r="9" spans="1:13" x14ac:dyDescent="0.25">
      <c r="A9" s="52" t="s">
        <v>75</v>
      </c>
      <c r="B9" s="5">
        <v>2</v>
      </c>
      <c r="C9" s="5">
        <v>1</v>
      </c>
      <c r="D9" s="5">
        <f t="shared" si="0"/>
        <v>2</v>
      </c>
      <c r="E9" s="5">
        <f>$L$8</f>
        <v>0</v>
      </c>
      <c r="F9" s="5">
        <f t="shared" si="1"/>
        <v>0</v>
      </c>
      <c r="G9" s="5">
        <f t="shared" si="2"/>
        <v>0</v>
      </c>
      <c r="H9" s="5">
        <f t="shared" si="3"/>
        <v>0</v>
      </c>
      <c r="I9" s="75">
        <f t="shared" si="4"/>
        <v>0</v>
      </c>
      <c r="K9" s="11" t="s">
        <v>22</v>
      </c>
      <c r="L9" s="11">
        <v>8</v>
      </c>
      <c r="M9" s="26"/>
    </row>
    <row r="10" spans="1:13" ht="25.5" x14ac:dyDescent="0.25">
      <c r="A10" s="52" t="s">
        <v>76</v>
      </c>
      <c r="B10" s="5">
        <v>4</v>
      </c>
      <c r="C10" s="5">
        <v>1</v>
      </c>
      <c r="D10" s="5">
        <f t="shared" si="0"/>
        <v>4</v>
      </c>
      <c r="E10" s="5">
        <f>$L$8</f>
        <v>0</v>
      </c>
      <c r="F10" s="5">
        <f t="shared" si="1"/>
        <v>0</v>
      </c>
      <c r="G10" s="5">
        <f t="shared" si="2"/>
        <v>0</v>
      </c>
      <c r="H10" s="5">
        <f t="shared" si="3"/>
        <v>0</v>
      </c>
      <c r="I10" s="75">
        <f t="shared" si="4"/>
        <v>0</v>
      </c>
    </row>
    <row r="11" spans="1:13" x14ac:dyDescent="0.25">
      <c r="A11" s="60" t="s">
        <v>77</v>
      </c>
      <c r="B11" s="5"/>
      <c r="C11" s="5"/>
      <c r="D11" s="52"/>
      <c r="E11" s="5"/>
      <c r="F11" s="52"/>
      <c r="G11" s="52"/>
      <c r="H11" s="52"/>
      <c r="I11" s="75"/>
    </row>
    <row r="12" spans="1:13" ht="38.25" x14ac:dyDescent="0.25">
      <c r="A12" s="52" t="s">
        <v>78</v>
      </c>
      <c r="B12" s="5">
        <v>20</v>
      </c>
      <c r="C12" s="5">
        <v>1</v>
      </c>
      <c r="D12" s="5">
        <f t="shared" si="0"/>
        <v>20</v>
      </c>
      <c r="E12" s="5">
        <f>$L$8</f>
        <v>0</v>
      </c>
      <c r="F12" s="5">
        <f t="shared" si="1"/>
        <v>0</v>
      </c>
      <c r="G12" s="5">
        <f t="shared" si="2"/>
        <v>0</v>
      </c>
      <c r="H12" s="5">
        <f t="shared" si="3"/>
        <v>0</v>
      </c>
      <c r="I12" s="75">
        <f t="shared" si="4"/>
        <v>0</v>
      </c>
    </row>
    <row r="13" spans="1:13" ht="25.5" x14ac:dyDescent="0.25">
      <c r="A13" s="52" t="s">
        <v>79</v>
      </c>
      <c r="B13" s="5">
        <v>8</v>
      </c>
      <c r="C13" s="5">
        <v>2</v>
      </c>
      <c r="D13" s="5">
        <f t="shared" si="0"/>
        <v>16</v>
      </c>
      <c r="E13" s="40">
        <f>L9</f>
        <v>8</v>
      </c>
      <c r="F13" s="5">
        <f t="shared" si="1"/>
        <v>128</v>
      </c>
      <c r="G13" s="5">
        <f t="shared" si="2"/>
        <v>6.4</v>
      </c>
      <c r="H13" s="5">
        <f t="shared" si="3"/>
        <v>12.8</v>
      </c>
      <c r="I13" s="69">
        <f t="shared" si="4"/>
        <v>6998.5280000000002</v>
      </c>
      <c r="J13" s="10"/>
    </row>
    <row r="14" spans="1:13" ht="31.5" x14ac:dyDescent="0.25">
      <c r="A14" s="52" t="s">
        <v>106</v>
      </c>
      <c r="B14" s="5">
        <v>4</v>
      </c>
      <c r="C14" s="5">
        <v>1</v>
      </c>
      <c r="D14" s="5">
        <f t="shared" si="0"/>
        <v>4</v>
      </c>
      <c r="E14" s="40">
        <f>'Table 1'!E28</f>
        <v>1</v>
      </c>
      <c r="F14" s="5">
        <f t="shared" si="1"/>
        <v>4</v>
      </c>
      <c r="G14" s="5">
        <f t="shared" si="2"/>
        <v>0.2</v>
      </c>
      <c r="H14" s="5">
        <f t="shared" si="3"/>
        <v>0.4</v>
      </c>
      <c r="I14" s="69">
        <f t="shared" si="4"/>
        <v>218.70400000000001</v>
      </c>
      <c r="J14" s="10"/>
    </row>
    <row r="15" spans="1:13" x14ac:dyDescent="0.25">
      <c r="A15" s="91" t="s">
        <v>134</v>
      </c>
      <c r="B15" s="91"/>
      <c r="C15" s="91"/>
      <c r="D15" s="91"/>
      <c r="E15" s="91"/>
      <c r="F15" s="92">
        <f>SUM(F6:H14)</f>
        <v>151.80000000000001</v>
      </c>
      <c r="G15" s="93"/>
      <c r="H15" s="94"/>
      <c r="I15" s="70">
        <f>ROUND(SUM(I6:I14), -1)</f>
        <v>7220</v>
      </c>
      <c r="J15" s="11"/>
      <c r="K15" s="26"/>
      <c r="L15" s="26"/>
    </row>
    <row r="16" spans="1:13" x14ac:dyDescent="0.25">
      <c r="A16" s="26"/>
      <c r="B16" s="26"/>
      <c r="C16" s="26"/>
      <c r="D16" s="26"/>
      <c r="E16" s="26"/>
      <c r="F16" s="26"/>
      <c r="G16" s="26"/>
      <c r="H16" s="26"/>
      <c r="I16" s="26"/>
    </row>
    <row r="17" spans="1:10" x14ac:dyDescent="0.25">
      <c r="A17" s="66" t="s">
        <v>51</v>
      </c>
      <c r="B17" s="26"/>
      <c r="C17" s="26"/>
      <c r="D17" s="26"/>
      <c r="E17" s="26"/>
      <c r="F17" s="26"/>
      <c r="G17" s="26"/>
      <c r="H17" s="26"/>
      <c r="I17" s="26"/>
    </row>
    <row r="18" spans="1:10" ht="31.5" customHeight="1" x14ac:dyDescent="0.25">
      <c r="A18" s="85" t="s">
        <v>137</v>
      </c>
      <c r="B18" s="82"/>
      <c r="C18" s="82"/>
      <c r="D18" s="82"/>
      <c r="E18" s="82"/>
      <c r="F18" s="82"/>
      <c r="G18" s="82"/>
      <c r="H18" s="82"/>
      <c r="I18" s="82"/>
      <c r="J18" s="12"/>
    </row>
    <row r="19" spans="1:10" ht="45.75" customHeight="1" x14ac:dyDescent="0.25">
      <c r="A19" s="85" t="s">
        <v>138</v>
      </c>
      <c r="B19" s="82"/>
      <c r="C19" s="82"/>
      <c r="D19" s="82"/>
      <c r="E19" s="82"/>
      <c r="F19" s="82"/>
      <c r="G19" s="82"/>
      <c r="H19" s="82"/>
      <c r="I19" s="82"/>
    </row>
    <row r="20" spans="1:10" ht="48" customHeight="1" x14ac:dyDescent="0.25">
      <c r="A20" s="85" t="s">
        <v>151</v>
      </c>
      <c r="B20" s="82"/>
      <c r="C20" s="82"/>
      <c r="D20" s="82"/>
      <c r="E20" s="82"/>
      <c r="F20" s="82"/>
      <c r="G20" s="82"/>
      <c r="H20" s="82"/>
      <c r="I20" s="82"/>
    </row>
    <row r="21" spans="1:10" ht="36" customHeight="1" x14ac:dyDescent="0.25">
      <c r="A21" s="84" t="s">
        <v>135</v>
      </c>
      <c r="B21" s="89"/>
      <c r="C21" s="89"/>
      <c r="D21" s="89"/>
      <c r="E21" s="89"/>
      <c r="F21" s="89"/>
      <c r="G21" s="89"/>
      <c r="H21" s="89"/>
      <c r="I21" s="89"/>
      <c r="J21" s="12"/>
    </row>
    <row r="22" spans="1:10" ht="19.5" customHeight="1" x14ac:dyDescent="0.25">
      <c r="A22" s="85" t="s">
        <v>136</v>
      </c>
      <c r="B22" s="82"/>
      <c r="C22" s="82"/>
      <c r="D22" s="82"/>
      <c r="E22" s="82"/>
      <c r="F22" s="82"/>
      <c r="G22" s="82"/>
      <c r="H22" s="82"/>
      <c r="I22" s="82"/>
    </row>
  </sheetData>
  <mergeCells count="9">
    <mergeCell ref="K2:M3"/>
    <mergeCell ref="A21:I21"/>
    <mergeCell ref="A22:I22"/>
    <mergeCell ref="A3:A4"/>
    <mergeCell ref="A15:E15"/>
    <mergeCell ref="F15:H15"/>
    <mergeCell ref="A18:I18"/>
    <mergeCell ref="A19:I19"/>
    <mergeCell ref="A20:I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C43AB-4462-49DE-AF84-CC027A24D9FE}">
  <dimension ref="A1:Y22"/>
  <sheetViews>
    <sheetView workbookViewId="0">
      <selection sqref="A1:G1"/>
    </sheetView>
  </sheetViews>
  <sheetFormatPr defaultRowHeight="15" x14ac:dyDescent="0.25"/>
  <cols>
    <col min="1" max="1" width="13.28515625" customWidth="1"/>
    <col min="2" max="2" width="13.140625" customWidth="1"/>
    <col min="3" max="3" width="13.5703125" customWidth="1"/>
    <col min="4" max="4" width="13.42578125" customWidth="1"/>
    <col min="5" max="5" width="14.42578125" customWidth="1"/>
    <col min="6" max="6" width="13.7109375" customWidth="1"/>
    <col min="7" max="7" width="13.28515625" customWidth="1"/>
    <col min="8" max="8" width="114.7109375" customWidth="1"/>
  </cols>
  <sheetData>
    <row r="1" spans="1:25" ht="15.75" x14ac:dyDescent="0.25">
      <c r="A1" s="95" t="s">
        <v>52</v>
      </c>
      <c r="B1" s="96"/>
      <c r="C1" s="96"/>
      <c r="D1" s="96"/>
      <c r="E1" s="96"/>
      <c r="F1" s="96"/>
      <c r="G1" s="97"/>
    </row>
    <row r="2" spans="1:25" x14ac:dyDescent="0.25">
      <c r="A2" s="4" t="s">
        <v>53</v>
      </c>
      <c r="B2" s="4" t="s">
        <v>54</v>
      </c>
      <c r="C2" s="4" t="s">
        <v>55</v>
      </c>
      <c r="D2" s="4" t="s">
        <v>56</v>
      </c>
      <c r="E2" s="4" t="s">
        <v>5</v>
      </c>
      <c r="F2" s="4" t="s">
        <v>57</v>
      </c>
      <c r="G2" s="4" t="s">
        <v>58</v>
      </c>
      <c r="H2" s="51"/>
    </row>
    <row r="3" spans="1:25" ht="38.25" x14ac:dyDescent="0.25">
      <c r="A3" s="4" t="s">
        <v>59</v>
      </c>
      <c r="B3" s="4" t="s">
        <v>60</v>
      </c>
      <c r="C3" s="4" t="s">
        <v>61</v>
      </c>
      <c r="D3" s="4" t="s">
        <v>147</v>
      </c>
      <c r="E3" s="4" t="s">
        <v>62</v>
      </c>
      <c r="F3" s="4" t="s">
        <v>146</v>
      </c>
      <c r="G3" s="4" t="s">
        <v>142</v>
      </c>
      <c r="H3" s="25"/>
    </row>
    <row r="4" spans="1:25" ht="126" customHeight="1" x14ac:dyDescent="0.25">
      <c r="A4" s="53" t="s">
        <v>63</v>
      </c>
      <c r="B4" s="71">
        <v>7000</v>
      </c>
      <c r="C4" s="40">
        <v>0</v>
      </c>
      <c r="D4" s="71">
        <f>B4*C4</f>
        <v>0</v>
      </c>
      <c r="E4" s="71">
        <v>5000</v>
      </c>
      <c r="F4" s="40">
        <v>4</v>
      </c>
      <c r="G4" s="71">
        <f t="shared" ref="G4:G6" si="0">E4*F4</f>
        <v>20000</v>
      </c>
      <c r="H4" s="24"/>
    </row>
    <row r="5" spans="1:25" ht="48" customHeight="1" x14ac:dyDescent="0.25">
      <c r="A5" s="53" t="s">
        <v>64</v>
      </c>
      <c r="B5" s="71">
        <v>25000</v>
      </c>
      <c r="C5" s="40">
        <v>0</v>
      </c>
      <c r="D5" s="71">
        <f>B5*C5</f>
        <v>0</v>
      </c>
      <c r="E5" s="71" t="s">
        <v>41</v>
      </c>
      <c r="F5" s="40">
        <v>0</v>
      </c>
      <c r="G5" s="76">
        <v>0</v>
      </c>
      <c r="H5" s="24"/>
    </row>
    <row r="6" spans="1:25" ht="21.75" customHeight="1" x14ac:dyDescent="0.25">
      <c r="A6" s="53" t="s">
        <v>65</v>
      </c>
      <c r="B6" s="40"/>
      <c r="C6" s="40"/>
      <c r="D6" s="40"/>
      <c r="E6" s="71">
        <v>15</v>
      </c>
      <c r="F6" s="40">
        <v>8</v>
      </c>
      <c r="G6" s="71">
        <f t="shared" si="0"/>
        <v>120</v>
      </c>
      <c r="H6" s="24"/>
    </row>
    <row r="7" spans="1:25" x14ac:dyDescent="0.25">
      <c r="A7" s="63" t="s">
        <v>66</v>
      </c>
      <c r="B7" s="53"/>
      <c r="C7" s="53"/>
      <c r="D7" s="40">
        <v>0</v>
      </c>
      <c r="E7" s="53"/>
      <c r="F7" s="53"/>
      <c r="G7" s="72">
        <f>ROUND(SUM(G4:G6), -3)</f>
        <v>20000</v>
      </c>
      <c r="H7" s="26"/>
    </row>
    <row r="8" spans="1:25" ht="37.5" customHeight="1" x14ac:dyDescent="0.25">
      <c r="A8" s="98" t="s">
        <v>67</v>
      </c>
      <c r="B8" s="98"/>
      <c r="C8" s="98"/>
      <c r="D8" s="98"/>
      <c r="E8" s="98"/>
      <c r="F8" s="98"/>
      <c r="G8" s="98"/>
    </row>
    <row r="9" spans="1:25" ht="28.5" customHeight="1" x14ac:dyDescent="0.25">
      <c r="A9" s="84" t="s">
        <v>139</v>
      </c>
      <c r="B9" s="84"/>
      <c r="C9" s="84"/>
      <c r="D9" s="84"/>
      <c r="E9" s="84"/>
      <c r="F9" s="84"/>
      <c r="G9" s="84"/>
      <c r="H9" s="15"/>
      <c r="I9" s="15"/>
      <c r="J9" s="15"/>
      <c r="K9" s="15"/>
      <c r="L9" s="15"/>
    </row>
    <row r="10" spans="1:25" ht="39.75" customHeight="1" x14ac:dyDescent="0.25">
      <c r="A10" s="99" t="s">
        <v>140</v>
      </c>
      <c r="B10" s="99"/>
      <c r="C10" s="99"/>
      <c r="D10" s="99"/>
      <c r="E10" s="99"/>
      <c r="F10" s="99"/>
      <c r="G10" s="99"/>
      <c r="H10" s="16"/>
      <c r="I10" s="16"/>
      <c r="J10" s="16"/>
      <c r="K10" s="16"/>
      <c r="L10" s="12"/>
    </row>
    <row r="11" spans="1:25" ht="15" customHeight="1" x14ac:dyDescent="0.25">
      <c r="A11" s="84" t="s">
        <v>141</v>
      </c>
      <c r="B11" s="82"/>
      <c r="C11" s="82"/>
      <c r="D11" s="82"/>
      <c r="E11" s="82"/>
      <c r="F11" s="82"/>
      <c r="G11" s="82"/>
      <c r="H11" s="17"/>
      <c r="I11" s="18"/>
      <c r="J11" s="18"/>
      <c r="K11" s="18"/>
      <c r="L11" s="15"/>
    </row>
    <row r="12" spans="1:25" ht="16.5" customHeight="1" x14ac:dyDescent="0.25">
      <c r="A12" s="84" t="s">
        <v>148</v>
      </c>
      <c r="B12" s="82"/>
      <c r="C12" s="82"/>
      <c r="D12" s="82"/>
      <c r="E12" s="82"/>
      <c r="F12" s="82"/>
      <c r="G12" s="82"/>
      <c r="H12" s="19"/>
      <c r="I12" s="20"/>
      <c r="J12" s="20"/>
      <c r="K12" s="21"/>
      <c r="L12" s="22"/>
    </row>
    <row r="13" spans="1:25" ht="15.75" x14ac:dyDescent="0.25">
      <c r="A13" s="23"/>
      <c r="H13" s="19"/>
      <c r="I13" s="21"/>
      <c r="J13" s="21"/>
      <c r="K13" s="19"/>
      <c r="L13" s="15"/>
    </row>
    <row r="14" spans="1:25" ht="15.75" x14ac:dyDescent="0.25">
      <c r="A14" s="27"/>
      <c r="B14" s="27"/>
      <c r="C14" s="27"/>
      <c r="D14" s="27"/>
      <c r="E14" s="27"/>
      <c r="F14" s="27"/>
      <c r="G14" s="27"/>
      <c r="H14" s="26"/>
      <c r="I14" s="26"/>
      <c r="J14" s="26"/>
      <c r="K14" s="26"/>
      <c r="L14" s="28"/>
      <c r="M14" s="26"/>
      <c r="N14" s="26"/>
      <c r="O14" s="26"/>
      <c r="P14" s="26"/>
      <c r="Q14" s="26"/>
      <c r="R14" s="26"/>
      <c r="S14" s="26"/>
      <c r="T14" s="26"/>
      <c r="U14" s="26"/>
      <c r="V14" s="26"/>
      <c r="W14" s="26"/>
      <c r="X14" s="26"/>
      <c r="Y14" s="26"/>
    </row>
    <row r="15" spans="1:25" ht="15.75" x14ac:dyDescent="0.25">
      <c r="A15" s="27"/>
      <c r="B15" s="27"/>
      <c r="C15" s="27"/>
      <c r="D15" s="27"/>
      <c r="E15" s="27"/>
      <c r="F15" s="27"/>
      <c r="G15" s="27"/>
      <c r="H15" s="26"/>
      <c r="I15" s="26"/>
      <c r="J15" s="26"/>
      <c r="K15" s="26"/>
      <c r="L15" s="28"/>
      <c r="M15" s="26"/>
      <c r="N15" s="26"/>
      <c r="O15" s="26"/>
      <c r="P15" s="26"/>
      <c r="Q15" s="26"/>
      <c r="R15" s="26"/>
      <c r="S15" s="26"/>
      <c r="T15" s="26"/>
      <c r="U15" s="26"/>
      <c r="V15" s="26"/>
      <c r="W15" s="26"/>
      <c r="X15" s="26"/>
      <c r="Y15" s="26"/>
    </row>
    <row r="16" spans="1:25" ht="15.75" x14ac:dyDescent="0.25">
      <c r="A16" s="27"/>
      <c r="B16" s="27"/>
      <c r="C16" s="27"/>
      <c r="D16" s="27"/>
      <c r="E16" s="27"/>
      <c r="F16" s="27"/>
      <c r="G16" s="27"/>
      <c r="H16" s="26"/>
      <c r="I16" s="26"/>
      <c r="J16" s="26"/>
      <c r="K16" s="26"/>
      <c r="L16" s="29"/>
      <c r="M16" s="26"/>
      <c r="N16" s="26"/>
      <c r="O16" s="26"/>
      <c r="P16" s="26"/>
      <c r="Q16" s="26"/>
      <c r="R16" s="26"/>
      <c r="S16" s="26"/>
      <c r="T16" s="26"/>
      <c r="U16" s="26"/>
      <c r="V16" s="26"/>
      <c r="W16" s="26"/>
      <c r="X16" s="26"/>
      <c r="Y16" s="26"/>
    </row>
    <row r="17" spans="1:25" ht="15.75" x14ac:dyDescent="0.25">
      <c r="A17" s="27"/>
      <c r="B17" s="27"/>
      <c r="C17" s="27"/>
      <c r="D17" s="27"/>
      <c r="E17" s="27"/>
      <c r="F17" s="27"/>
      <c r="G17" s="27"/>
      <c r="H17" s="26"/>
      <c r="I17" s="26"/>
      <c r="J17" s="26"/>
      <c r="K17" s="26"/>
      <c r="L17" s="26"/>
      <c r="M17" s="26"/>
      <c r="N17" s="26"/>
      <c r="O17" s="26"/>
      <c r="P17" s="26"/>
      <c r="Q17" s="26"/>
      <c r="R17" s="26"/>
      <c r="S17" s="26"/>
      <c r="T17" s="26"/>
      <c r="U17" s="26"/>
      <c r="V17" s="26"/>
      <c r="W17" s="26"/>
      <c r="X17" s="26"/>
      <c r="Y17" s="26"/>
    </row>
    <row r="18" spans="1:25" x14ac:dyDescent="0.25">
      <c r="A18" s="15"/>
      <c r="B18" s="15"/>
      <c r="C18" s="15"/>
      <c r="D18" s="15"/>
      <c r="E18" s="15"/>
      <c r="F18" s="15"/>
      <c r="G18" s="15"/>
    </row>
    <row r="19" spans="1:25" x14ac:dyDescent="0.25">
      <c r="A19" s="26"/>
      <c r="B19" s="26"/>
      <c r="C19" s="26"/>
      <c r="D19" s="26"/>
      <c r="E19" s="26"/>
      <c r="F19" s="26"/>
      <c r="G19" s="26"/>
    </row>
    <row r="20" spans="1:25" x14ac:dyDescent="0.25">
      <c r="A20" s="26"/>
      <c r="B20" s="26"/>
      <c r="C20" s="26"/>
      <c r="D20" s="26"/>
      <c r="E20" s="26"/>
      <c r="F20" s="26"/>
      <c r="G20" s="26"/>
    </row>
    <row r="21" spans="1:25" x14ac:dyDescent="0.25">
      <c r="A21" s="26"/>
      <c r="B21" s="26"/>
      <c r="C21" s="26"/>
      <c r="D21" s="26"/>
      <c r="E21" s="26"/>
      <c r="F21" s="26"/>
      <c r="G21" s="26"/>
    </row>
    <row r="22" spans="1:25" x14ac:dyDescent="0.25">
      <c r="A22" s="26"/>
      <c r="B22" s="26"/>
      <c r="C22" s="26"/>
      <c r="D22" s="26"/>
      <c r="E22" s="26"/>
      <c r="F22" s="26"/>
      <c r="G22" s="26"/>
    </row>
  </sheetData>
  <mergeCells count="6">
    <mergeCell ref="A11:G11"/>
    <mergeCell ref="A12:G12"/>
    <mergeCell ref="A1:G1"/>
    <mergeCell ref="A8:G8"/>
    <mergeCell ref="A9:G9"/>
    <mergeCell ref="A10:G10"/>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F5CEC-7951-48C6-A6D2-B3E651D48A3E}">
  <dimension ref="A1:H22"/>
  <sheetViews>
    <sheetView workbookViewId="0">
      <selection sqref="A1:E1"/>
    </sheetView>
  </sheetViews>
  <sheetFormatPr defaultRowHeight="15" x14ac:dyDescent="0.25"/>
  <cols>
    <col min="1" max="1" width="23.5703125" customWidth="1"/>
    <col min="2" max="2" width="12.140625" customWidth="1"/>
  </cols>
  <sheetData>
    <row r="1" spans="1:8" ht="15.75" x14ac:dyDescent="0.25">
      <c r="A1" s="100" t="s">
        <v>80</v>
      </c>
      <c r="B1" s="101"/>
      <c r="C1" s="101"/>
      <c r="D1" s="101"/>
      <c r="E1" s="102"/>
    </row>
    <row r="2" spans="1:8" x14ac:dyDescent="0.25">
      <c r="A2" s="31" t="s">
        <v>53</v>
      </c>
      <c r="B2" s="31" t="s">
        <v>54</v>
      </c>
      <c r="C2" s="31" t="s">
        <v>55</v>
      </c>
      <c r="D2" s="31" t="s">
        <v>56</v>
      </c>
      <c r="E2" s="31" t="s">
        <v>5</v>
      </c>
      <c r="F2" s="32"/>
    </row>
    <row r="3" spans="1:8" ht="108" x14ac:dyDescent="0.25">
      <c r="A3" s="31" t="s">
        <v>81</v>
      </c>
      <c r="B3" s="31" t="s">
        <v>82</v>
      </c>
      <c r="C3" s="31" t="s">
        <v>83</v>
      </c>
      <c r="D3" s="31" t="s">
        <v>84</v>
      </c>
      <c r="E3" s="31" t="s">
        <v>85</v>
      </c>
      <c r="F3" s="36"/>
    </row>
    <row r="4" spans="1:8" ht="25.5" x14ac:dyDescent="0.25">
      <c r="A4" s="52" t="s">
        <v>86</v>
      </c>
      <c r="B4" s="40">
        <f>'Table 1'!E21</f>
        <v>0</v>
      </c>
      <c r="C4" s="40">
        <f>'Table 1'!C21</f>
        <v>1</v>
      </c>
      <c r="D4" s="5">
        <v>0</v>
      </c>
      <c r="E4" s="5">
        <f>B4*C4+D4</f>
        <v>0</v>
      </c>
    </row>
    <row r="5" spans="1:8" ht="38.25" x14ac:dyDescent="0.25">
      <c r="A5" s="52" t="s">
        <v>143</v>
      </c>
      <c r="B5" s="40">
        <f>'Table 1'!E22</f>
        <v>0</v>
      </c>
      <c r="C5" s="40">
        <f>'Table 1'!C22</f>
        <v>1</v>
      </c>
      <c r="D5" s="5">
        <v>0</v>
      </c>
      <c r="E5" s="5">
        <f t="shared" ref="E5:E11" si="0">B5*C5+D5</f>
        <v>0</v>
      </c>
    </row>
    <row r="6" spans="1:8" ht="25.5" x14ac:dyDescent="0.25">
      <c r="A6" s="52" t="s">
        <v>87</v>
      </c>
      <c r="B6" s="40">
        <f>'Table 1'!E23</f>
        <v>0</v>
      </c>
      <c r="C6" s="40">
        <f>'Table 1'!C23</f>
        <v>1</v>
      </c>
      <c r="D6" s="5">
        <v>0</v>
      </c>
      <c r="E6" s="5">
        <v>0</v>
      </c>
    </row>
    <row r="7" spans="1:8" x14ac:dyDescent="0.25">
      <c r="A7" s="52" t="s">
        <v>88</v>
      </c>
      <c r="B7" s="40">
        <f>'Table 1'!E24</f>
        <v>0</v>
      </c>
      <c r="C7" s="40">
        <f>'Table 1'!C24</f>
        <v>1</v>
      </c>
      <c r="D7" s="5">
        <v>0</v>
      </c>
      <c r="E7" s="5">
        <f t="shared" si="0"/>
        <v>0</v>
      </c>
    </row>
    <row r="8" spans="1:8" ht="25.5" x14ac:dyDescent="0.25">
      <c r="A8" s="52" t="s">
        <v>89</v>
      </c>
      <c r="B8" s="40">
        <f>'Table 1'!E25</f>
        <v>0</v>
      </c>
      <c r="C8" s="40">
        <f>'Table 1'!C25</f>
        <v>1</v>
      </c>
      <c r="D8" s="5">
        <v>0</v>
      </c>
      <c r="E8" s="5">
        <f t="shared" si="0"/>
        <v>0</v>
      </c>
    </row>
    <row r="9" spans="1:8" ht="25.5" x14ac:dyDescent="0.25">
      <c r="A9" s="52" t="s">
        <v>90</v>
      </c>
      <c r="B9" s="40">
        <f>'Table 1'!E14</f>
        <v>0</v>
      </c>
      <c r="C9" s="40">
        <f>'Table 1'!C14+'Table 1'!C15</f>
        <v>1.2</v>
      </c>
      <c r="D9" s="5">
        <v>0</v>
      </c>
      <c r="E9" s="5">
        <f t="shared" si="0"/>
        <v>0</v>
      </c>
    </row>
    <row r="10" spans="1:8" ht="25.5" x14ac:dyDescent="0.25">
      <c r="A10" s="52" t="s">
        <v>91</v>
      </c>
      <c r="B10" s="40">
        <f>'Table 1'!E27</f>
        <v>8</v>
      </c>
      <c r="C10" s="40">
        <v>2</v>
      </c>
      <c r="D10" s="5">
        <v>0</v>
      </c>
      <c r="E10" s="5">
        <f t="shared" si="0"/>
        <v>16</v>
      </c>
    </row>
    <row r="11" spans="1:8" ht="25.5" x14ac:dyDescent="0.25">
      <c r="A11" s="52" t="s">
        <v>92</v>
      </c>
      <c r="B11" s="40">
        <f>'Table 1'!E28</f>
        <v>1</v>
      </c>
      <c r="C11" s="40">
        <f>'Table 1'!C28</f>
        <v>1</v>
      </c>
      <c r="D11" s="5">
        <v>0</v>
      </c>
      <c r="E11" s="5">
        <f t="shared" si="0"/>
        <v>1</v>
      </c>
    </row>
    <row r="12" spans="1:8" x14ac:dyDescent="0.25">
      <c r="A12" s="30"/>
      <c r="B12" s="30"/>
      <c r="C12" s="30"/>
      <c r="D12" s="33" t="s">
        <v>66</v>
      </c>
      <c r="E12" s="33">
        <f>SUM(E4:E11)</f>
        <v>17</v>
      </c>
    </row>
    <row r="13" spans="1:8" x14ac:dyDescent="0.25">
      <c r="E13" s="34"/>
      <c r="H13" s="35"/>
    </row>
    <row r="14" spans="1:8" x14ac:dyDescent="0.25">
      <c r="E14" s="34"/>
    </row>
    <row r="15" spans="1:8" x14ac:dyDescent="0.25">
      <c r="D15" s="2" t="s">
        <v>21</v>
      </c>
      <c r="E15" s="2">
        <v>0</v>
      </c>
    </row>
    <row r="16" spans="1:8" x14ac:dyDescent="0.25">
      <c r="D16" s="2" t="s">
        <v>22</v>
      </c>
      <c r="E16" s="11">
        <v>8</v>
      </c>
    </row>
    <row r="17" spans="3:5" x14ac:dyDescent="0.25">
      <c r="E17" s="34"/>
    </row>
    <row r="18" spans="3:5" x14ac:dyDescent="0.25">
      <c r="C18" s="15"/>
      <c r="E18" s="34"/>
    </row>
    <row r="19" spans="3:5" x14ac:dyDescent="0.25">
      <c r="E19" s="34"/>
    </row>
    <row r="20" spans="3:5" x14ac:dyDescent="0.25">
      <c r="E20" s="34"/>
    </row>
    <row r="21" spans="3:5" x14ac:dyDescent="0.25">
      <c r="E21" s="34"/>
    </row>
    <row r="22" spans="3:5" x14ac:dyDescent="0.25">
      <c r="E22" s="34"/>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Table 2</vt:lpstr>
      <vt:lpstr>Capital and O&amp;M</vt:lpstr>
      <vt:lpstr>#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wwrigley</cp:lastModifiedBy>
  <dcterms:created xsi:type="dcterms:W3CDTF">2018-10-13T14:18:57Z</dcterms:created>
  <dcterms:modified xsi:type="dcterms:W3CDTF">2019-03-01T15:09:23Z</dcterms:modified>
</cp:coreProperties>
</file>