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ttps://usepa.sharepoint.com/sites/oar_Work/e15_rin_market_reform_rule_team/Shared Documents/NPRM/Draft Memos for Review/"/>
    </mc:Choice>
  </mc:AlternateContent>
  <xr:revisionPtr revIDLastSave="87" documentId="13_ncr:1_{38E7BCA8-59BC-425D-98AF-1A6ECD2120D0}" xr6:coauthVersionLast="36" xr6:coauthVersionMax="43" xr10:uidLastSave="{ED4247B5-93AA-42E1-9A7C-CB143C55CA15}"/>
  <bookViews>
    <workbookView xWindow="0" yWindow="0" windowWidth="19200" windowHeight="6930" tabRatio="870" activeTab="2" xr2:uid="{00000000-000D-0000-FFFF-FFFF00000000}"/>
  </bookViews>
  <sheets>
    <sheet name="Totals" sheetId="21" r:id="rId1"/>
    <sheet name="I- RIN Generators" sheetId="5" r:id="rId2"/>
    <sheet name="II- Obligated Parties" sheetId="20" r:id="rId3"/>
    <sheet name="III- RIN Owners" sheetId="19" r:id="rId4"/>
    <sheet name="IV- Exporters" sheetId="7" r:id="rId5"/>
    <sheet name="Labor Costs" sheetId="2" r:id="rId6"/>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 i="7" l="1"/>
  <c r="J6" i="7" s="1"/>
  <c r="I6" i="19"/>
  <c r="J6" i="19"/>
  <c r="I6" i="5"/>
  <c r="J6" i="5"/>
  <c r="I6" i="20"/>
  <c r="J6" i="20"/>
  <c r="I7" i="5"/>
  <c r="J7" i="5" s="1"/>
  <c r="I7" i="19"/>
  <c r="J7" i="19"/>
  <c r="I5" i="19"/>
  <c r="I7" i="7"/>
  <c r="J7" i="7" s="1"/>
  <c r="I7" i="20"/>
  <c r="J7" i="20"/>
  <c r="I13" i="7"/>
  <c r="J13" i="7"/>
  <c r="I12" i="7"/>
  <c r="J12" i="7" s="1"/>
  <c r="I11" i="7"/>
  <c r="J11" i="7"/>
  <c r="I10" i="7"/>
  <c r="J10" i="7" s="1"/>
  <c r="I9" i="7"/>
  <c r="J9" i="7"/>
  <c r="I8" i="7"/>
  <c r="J8" i="7" s="1"/>
  <c r="I5" i="7"/>
  <c r="J5" i="7"/>
  <c r="I13" i="19"/>
  <c r="J13" i="19" s="1"/>
  <c r="I12" i="19"/>
  <c r="J12" i="19"/>
  <c r="I11" i="19"/>
  <c r="J11" i="19" s="1"/>
  <c r="I10" i="19"/>
  <c r="J10" i="19"/>
  <c r="I9" i="19"/>
  <c r="J9" i="19" s="1"/>
  <c r="I8" i="19"/>
  <c r="J8" i="19"/>
  <c r="J5" i="19"/>
  <c r="I14" i="20"/>
  <c r="J14" i="20"/>
  <c r="I13" i="20"/>
  <c r="J13" i="20" s="1"/>
  <c r="I12" i="20"/>
  <c r="J12" i="20"/>
  <c r="I11" i="20"/>
  <c r="J11" i="20" s="1"/>
  <c r="I10" i="20"/>
  <c r="J10" i="20"/>
  <c r="I9" i="20"/>
  <c r="J9" i="20" s="1"/>
  <c r="I8" i="20"/>
  <c r="J8" i="20"/>
  <c r="G15" i="20"/>
  <c r="B4" i="21" s="1"/>
  <c r="I5" i="20"/>
  <c r="J5" i="20" s="1"/>
  <c r="J15" i="20" s="1"/>
  <c r="D4" i="21" s="1"/>
  <c r="I12" i="5"/>
  <c r="J12" i="5"/>
  <c r="I10" i="5"/>
  <c r="J10" i="5" s="1"/>
  <c r="D5" i="2"/>
  <c r="F5" i="2"/>
  <c r="D6" i="2"/>
  <c r="F6" i="2" s="1"/>
  <c r="D7" i="2"/>
  <c r="F7" i="2"/>
  <c r="D8" i="2"/>
  <c r="F8" i="2" s="1"/>
  <c r="G14" i="7"/>
  <c r="B6" i="21"/>
  <c r="G14" i="19"/>
  <c r="B5" i="21" s="1"/>
  <c r="G14" i="5"/>
  <c r="B3" i="21"/>
  <c r="I11" i="5"/>
  <c r="J11" i="5"/>
  <c r="I13" i="5"/>
  <c r="J13" i="5"/>
  <c r="I9" i="5"/>
  <c r="J9" i="5"/>
  <c r="I8" i="5"/>
  <c r="J8" i="5"/>
  <c r="I5" i="5"/>
  <c r="J5" i="5"/>
  <c r="I14" i="19"/>
  <c r="C5" i="21" s="1"/>
  <c r="I15" i="20"/>
  <c r="C4" i="21" s="1"/>
  <c r="I14" i="7"/>
  <c r="C6" i="21"/>
  <c r="J14" i="5" l="1"/>
  <c r="D3" i="21" s="1"/>
  <c r="B7" i="21"/>
  <c r="J14" i="19"/>
  <c r="D5" i="21" s="1"/>
  <c r="F9" i="2"/>
  <c r="J14" i="7"/>
  <c r="D6" i="21" s="1"/>
  <c r="I14" i="5"/>
  <c r="C3" i="21" s="1"/>
  <c r="C7" i="21" s="1"/>
  <c r="F6" i="5" l="1"/>
  <c r="K6" i="5" s="1"/>
  <c r="F10" i="2"/>
  <c r="F6" i="7" s="1"/>
  <c r="K6" i="7" s="1"/>
  <c r="F13" i="19"/>
  <c r="K13" i="19" s="1"/>
  <c r="F11" i="19"/>
  <c r="K11" i="19" s="1"/>
  <c r="F10" i="7"/>
  <c r="K10" i="7" s="1"/>
  <c r="F9" i="5"/>
  <c r="K9" i="5" s="1"/>
  <c r="F13" i="5"/>
  <c r="K13" i="5" s="1"/>
  <c r="F5" i="20"/>
  <c r="K5" i="20" s="1"/>
  <c r="F12" i="5"/>
  <c r="K12" i="5" s="1"/>
  <c r="F12" i="20"/>
  <c r="K12" i="20" s="1"/>
  <c r="F13" i="7"/>
  <c r="K13" i="7" s="1"/>
  <c r="F10" i="20"/>
  <c r="K10" i="20" s="1"/>
  <c r="F5" i="5"/>
  <c r="K5" i="5" s="1"/>
  <c r="F10" i="5"/>
  <c r="K10" i="5" s="1"/>
  <c r="F9" i="19"/>
  <c r="K9" i="19" s="1"/>
  <c r="F11" i="20"/>
  <c r="K11" i="20" s="1"/>
  <c r="F7" i="5"/>
  <c r="K7" i="5" s="1"/>
  <c r="F14" i="20"/>
  <c r="K14" i="20" s="1"/>
  <c r="F8" i="20"/>
  <c r="K8" i="20" s="1"/>
  <c r="F13" i="20"/>
  <c r="K13" i="20" s="1"/>
  <c r="F9" i="20"/>
  <c r="K9" i="20" s="1"/>
  <c r="F11" i="5"/>
  <c r="K11" i="5" s="1"/>
  <c r="F5" i="19"/>
  <c r="K5" i="19" s="1"/>
  <c r="F7" i="19"/>
  <c r="K7" i="19" s="1"/>
  <c r="F7" i="20"/>
  <c r="K7" i="20" s="1"/>
  <c r="F11" i="7"/>
  <c r="K11" i="7" s="1"/>
  <c r="F9" i="7"/>
  <c r="K9" i="7" s="1"/>
  <c r="F10" i="19"/>
  <c r="K10" i="19" s="1"/>
  <c r="F8" i="5"/>
  <c r="K8" i="5" s="1"/>
  <c r="F8" i="7"/>
  <c r="K8" i="7" s="1"/>
  <c r="F8" i="19"/>
  <c r="K8" i="19" s="1"/>
  <c r="D7" i="21"/>
  <c r="K14" i="5" l="1"/>
  <c r="E3" i="21" s="1"/>
  <c r="F6" i="20"/>
  <c r="K6" i="20" s="1"/>
  <c r="K15" i="20" s="1"/>
  <c r="E4" i="21" s="1"/>
  <c r="F6" i="19"/>
  <c r="K6" i="19" s="1"/>
  <c r="K14" i="19" s="1"/>
  <c r="E5" i="21" s="1"/>
  <c r="F12" i="19"/>
  <c r="K12" i="19" s="1"/>
  <c r="F12" i="7"/>
  <c r="K12" i="7" s="1"/>
  <c r="F5" i="7"/>
  <c r="K5" i="7" s="1"/>
  <c r="F7" i="7"/>
  <c r="K7" i="7" s="1"/>
  <c r="K14" i="7" l="1"/>
  <c r="E6" i="21" s="1"/>
  <c r="E7" i="21" s="1"/>
</calcChain>
</file>

<file path=xl/sharedStrings.xml><?xml version="1.0" encoding="utf-8"?>
<sst xmlns="http://schemas.openxmlformats.org/spreadsheetml/2006/main" count="217" uniqueCount="67">
  <si>
    <t>Total Hours and Cost</t>
  </si>
  <si>
    <t>Number of Respondents</t>
  </si>
  <si>
    <t>Total Number of Responses per Year</t>
  </si>
  <si>
    <t>Total Hours/ Year</t>
  </si>
  <si>
    <t>Total Cost/Year</t>
  </si>
  <si>
    <t>RIN Generators</t>
  </si>
  <si>
    <t>Obligated Parties</t>
  </si>
  <si>
    <t>RIN Owners</t>
  </si>
  <si>
    <t>Exporters</t>
  </si>
  <si>
    <t>Total</t>
  </si>
  <si>
    <t>Annual Respondent Burden and Cost by Type of Party</t>
  </si>
  <si>
    <t>Table 1 - RIN Generators (Assuming 595 Producers and 122 Importers of Renewable Fuels, for a total of 717 RIN Generators)</t>
  </si>
  <si>
    <t>Information Collection Activity</t>
  </si>
  <si>
    <t>Hours and Cost</t>
  </si>
  <si>
    <t>Applicable Forms</t>
  </si>
  <si>
    <t>Citation</t>
  </si>
  <si>
    <t>Activity</t>
  </si>
  <si>
    <t>Standard Industry Mix Hours/ Response</t>
  </si>
  <si>
    <t>Clerical Only Hours/ Response</t>
  </si>
  <si>
    <t xml:space="preserve">Purchased Services Hours/ Response </t>
  </si>
  <si>
    <t>Total Cost/ Response (dollars)</t>
  </si>
  <si>
    <t>Number of Responses per party/year</t>
  </si>
  <si>
    <r>
      <rPr>
        <sz val="10.5"/>
        <rFont val="Calibri"/>
        <family val="2"/>
      </rPr>
      <t>§</t>
    </r>
    <r>
      <rPr>
        <sz val="9.4499999999999993"/>
        <rFont val="Times New Roman"/>
        <family val="2"/>
      </rPr>
      <t>80.1451</t>
    </r>
  </si>
  <si>
    <r>
      <rPr>
        <b/>
        <sz val="10.5"/>
        <rFont val="Times New Roman"/>
        <family val="1"/>
      </rPr>
      <t>Reporting</t>
    </r>
    <r>
      <rPr>
        <sz val="10.5"/>
        <rFont val="Times New Roman"/>
        <family val="1"/>
      </rPr>
      <t>: Submission of Quarterly RFS Activity Report (reporting of RIN holding threshold compliance, 4x/yr.)</t>
    </r>
  </si>
  <si>
    <t>RFS010#: RFS ACTIVITY REPORT/URF</t>
  </si>
  <si>
    <r>
      <rPr>
        <b/>
        <sz val="10.5"/>
        <rFont val="Times New Roman"/>
        <family val="1"/>
      </rPr>
      <t>Reporting</t>
    </r>
    <r>
      <rPr>
        <sz val="10.5"/>
        <rFont val="Times New Roman"/>
        <family val="1"/>
      </rPr>
      <t>: Calculations related to quarterly RFS Activity Report</t>
    </r>
  </si>
  <si>
    <r>
      <rPr>
        <b/>
        <sz val="10.5"/>
        <rFont val="Times New Roman"/>
        <family val="1"/>
      </rPr>
      <t>Reporting</t>
    </r>
    <r>
      <rPr>
        <sz val="10.5"/>
        <rFont val="Times New Roman"/>
        <family val="1"/>
      </rPr>
      <t>: Upfront requirement to read and understand revised quarterly RFS Activity Report</t>
    </r>
  </si>
  <si>
    <r>
      <rPr>
        <sz val="10.5"/>
        <rFont val="Calibri"/>
        <family val="2"/>
      </rPr>
      <t>§</t>
    </r>
    <r>
      <rPr>
        <sz val="9.4499999999999993"/>
        <rFont val="Times New Roman"/>
        <family val="2"/>
      </rPr>
      <t>80.1452</t>
    </r>
  </si>
  <si>
    <r>
      <rPr>
        <b/>
        <sz val="10.5"/>
        <rFont val="Times New Roman"/>
        <family val="1"/>
      </rPr>
      <t xml:space="preserve">Reporting: </t>
    </r>
    <r>
      <rPr>
        <sz val="10.5"/>
        <rFont val="Times New Roman"/>
        <family val="1"/>
      </rPr>
      <t>RIN trade price, transaction type</t>
    </r>
  </si>
  <si>
    <t>w/in EMTS</t>
  </si>
  <si>
    <r>
      <rPr>
        <sz val="10.5"/>
        <rFont val="Calibri"/>
        <family val="2"/>
      </rPr>
      <t>§</t>
    </r>
    <r>
      <rPr>
        <sz val="9.4499999999999993"/>
        <rFont val="Times New Roman"/>
        <family val="1"/>
      </rPr>
      <t>80.1464</t>
    </r>
  </si>
  <si>
    <r>
      <t xml:space="preserve">Reporting: </t>
    </r>
    <r>
      <rPr>
        <sz val="10.5"/>
        <rFont val="Times New Roman"/>
        <family val="1"/>
      </rPr>
      <t>Attest Engagements (RIN holding threshold compliance)</t>
    </r>
  </si>
  <si>
    <t>USER GUIDE TO OTAQREG FOR ATTEST ENGAGEMENTS FOR THE RFS</t>
  </si>
  <si>
    <r>
      <rPr>
        <sz val="10.5"/>
        <rFont val="Calibri"/>
        <family val="2"/>
      </rPr>
      <t>§</t>
    </r>
    <r>
      <rPr>
        <sz val="9.4499999999999993"/>
        <rFont val="Times New Roman"/>
        <family val="1"/>
      </rPr>
      <t>80.1454</t>
    </r>
  </si>
  <si>
    <r>
      <t xml:space="preserve">Recordkeeping: </t>
    </r>
    <r>
      <rPr>
        <sz val="10.5"/>
        <rFont val="Times New Roman"/>
        <family val="1"/>
      </rPr>
      <t>Internal systems updates to accommodate RIN holdings data</t>
    </r>
  </si>
  <si>
    <t>CBP</t>
  </si>
  <si>
    <r>
      <rPr>
        <b/>
        <sz val="10.5"/>
        <rFont val="Times New Roman"/>
        <family val="1"/>
      </rPr>
      <t xml:space="preserve">Recordkeeping: </t>
    </r>
    <r>
      <rPr>
        <sz val="10.5"/>
        <rFont val="Times New Roman"/>
        <family val="1"/>
      </rPr>
      <t>Calculation of daily aggregated RIN holdings</t>
    </r>
  </si>
  <si>
    <r>
      <rPr>
        <b/>
        <sz val="10.5"/>
        <rFont val="Times New Roman"/>
        <family val="1"/>
      </rPr>
      <t xml:space="preserve">Recordkeeping: </t>
    </r>
    <r>
      <rPr>
        <sz val="10.5"/>
        <rFont val="Times New Roman"/>
        <family val="1"/>
      </rPr>
      <t>Calculation of compliance with primary RIN holdings threshold</t>
    </r>
  </si>
  <si>
    <r>
      <rPr>
        <b/>
        <sz val="10.5"/>
        <rFont val="Times New Roman"/>
        <family val="1"/>
      </rPr>
      <t>Recordkeeping:</t>
    </r>
    <r>
      <rPr>
        <sz val="10.5"/>
        <rFont val="Times New Roman"/>
        <family val="1"/>
      </rPr>
      <t xml:space="preserve"> Retention of records supporting reports (RIN holdings, trade price substantiation, type of transaction, contact information for unregistered affiliates, reason for transaction)</t>
    </r>
  </si>
  <si>
    <t>GRAND TOTAL</t>
  </si>
  <si>
    <t>Assumptions: Assumes 260 *work days* for determining daily transactional and routine reporting. Most routine/daily recordkeeping and reporting is highly automated, so we assume daily batching of transactions.</t>
  </si>
  <si>
    <t xml:space="preserve">Rounding: Decimals below .5 are rounded down; decimals of .5 and above are rounded up. </t>
  </si>
  <si>
    <t>Table 2 - Obligated Parties (Refiners/Importers of Non-Renewable Gasoline and Diesel Fuel, assumes 460 refiners plus 263 importers, total of 723 obligated parties)</t>
  </si>
  <si>
    <r>
      <t xml:space="preserve">Reporting: </t>
    </r>
    <r>
      <rPr>
        <sz val="10.5"/>
        <rFont val="Times New Roman"/>
        <family val="1"/>
      </rPr>
      <t>Attest Engagements (RIN holding calculations; affiliated parties)</t>
    </r>
  </si>
  <si>
    <r>
      <rPr>
        <sz val="10.5"/>
        <rFont val="Calibri"/>
        <family val="2"/>
      </rPr>
      <t>§</t>
    </r>
    <r>
      <rPr>
        <sz val="9.4499999999999993"/>
        <rFont val="Times New Roman"/>
        <family val="1"/>
      </rPr>
      <t>80.1451</t>
    </r>
  </si>
  <si>
    <r>
      <t xml:space="preserve">Reporting: </t>
    </r>
    <r>
      <rPr>
        <sz val="10.5"/>
        <rFont val="Times New Roman"/>
        <family val="1"/>
      </rPr>
      <t>Internal systems updates to accommodate calculations related to new reporting requirements</t>
    </r>
  </si>
  <si>
    <r>
      <rPr>
        <b/>
        <sz val="10.5"/>
        <rFont val="Times New Roman"/>
        <family val="1"/>
      </rPr>
      <t xml:space="preserve">Recordkeeping: </t>
    </r>
    <r>
      <rPr>
        <sz val="10.5"/>
        <rFont val="Times New Roman"/>
        <family val="1"/>
      </rPr>
      <t>Calculation of compliance with secondary RIN holdings threshold</t>
    </r>
  </si>
  <si>
    <r>
      <rPr>
        <b/>
        <sz val="10.5"/>
        <rFont val="Times New Roman"/>
        <family val="1"/>
      </rPr>
      <t>Recordkeeping:</t>
    </r>
    <r>
      <rPr>
        <sz val="10.5"/>
        <rFont val="Times New Roman"/>
        <family val="1"/>
      </rPr>
      <t xml:space="preserve"> Retention of records supporting reports (RIN holdings, trade price substantiation, type of transaction, contact information for unregistered affiliates)</t>
    </r>
  </si>
  <si>
    <t>Table 3 - RIN Owners (Assumes 863 RIN Owners)</t>
  </si>
  <si>
    <r>
      <rPr>
        <sz val="10.5"/>
        <rFont val="Calibri"/>
        <family val="2"/>
      </rPr>
      <t>§</t>
    </r>
    <r>
      <rPr>
        <sz val="9.4499999999999993"/>
        <rFont val="Times New Roman"/>
        <family val="2"/>
      </rPr>
      <t xml:space="preserve"> 80.1452</t>
    </r>
  </si>
  <si>
    <t>Table 4 - Exporters (Assumes 153 Exporters)</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</si>
  <si>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</si>
  <si>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</si>
  <si>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</si>
  <si>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</si>
  <si>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</si>
  <si>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</si>
  <si>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t>
  </si>
  <si>
    <t>Technical/Professional</t>
  </si>
  <si>
    <t>Clerical</t>
  </si>
  <si>
    <t>Legal</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</si>
  <si>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</si>
  <si>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</si>
  <si>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</si>
  <si>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 This figure makes for an easily understandable estimate, and matches past feedback we have received from industry on the actual cost of such services.</t>
    </r>
  </si>
  <si>
    <t xml:space="preserve">The estimates used the Bureau of Labor Statistics figures from "National Industry-Specific Occupational Employment &amp; Wage Estimate “Petroleum and Coal Products Manufacturing” (March 2017). </t>
  </si>
  <si>
    <t xml:space="preserve">These were the most recent estimates available at the time of development of the proposed rule.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</si>
</sst>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9.4499999999999993"/>
      <name val="Times New Roman"/>
      <family val="1"/>
    </font>
    <font>
      <sz val="10.5"/>
      <name val="Times New Roman"/>
      <family val="2"/>
    </font>
    <font>
      <sz val="9.4499999999999993"/>
      <name val="Times New Roman"/>
      <family val="2"/>
    </font>
    <font>
      <sz val="10.5"/>
      <color theme="2" tint="-0.249977111117893"/>
      <name val="Times New Roman"/>
      <family val="1"/>
    </font>
    <font>
      <b/>
      <sz val="10.5"/>
      <color theme="2" tint="-0.249977111117893"/>
      <name val="Times New Roman"/>
      <family val="1"/>
    </font>
    <font>
      <sz val="12"/>
      <color theme="1"/>
      <name val="Arial"/>
      <family val="2"/>
    </font>
    <font>
      <sz val="12"/>
      <color rgb="FFFF0000"/>
      <name val="Arial"/>
      <family val="2"/>
    </font>
    <font>
      <sz val="11"/>
      <color theme="1"/>
      <name val="Calibri"/>
      <family val="2"/>
    </font>
  </fonts>
  <fills count="5">
    <fill>
      <patternFill patternType="none"/>
    </fill>
    <fill>
      <patternFill patternType="gray125"/>
    </fill>
    <fill>
      <patternFill patternType="solid">
        <fgColor rgb="FFF8F8F8"/>
        <bgColor indexed="64"/>
      </patternFill>
    </fill>
    <fill>
      <patternFill patternType="solid">
        <fgColor rgb="FFF8FFB9"/>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1" fillId="0" borderId="0"/>
  </cellStyleXfs>
  <cellXfs count="88">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23" xfId="0" applyFont="1" applyBorder="1" applyAlignment="1">
      <alignment horizontal="center"/>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0" fillId="0" borderId="12" xfId="0"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1" fillId="0" borderId="20" xfId="0" applyFont="1" applyBorder="1" applyAlignment="1">
      <alignment horizontal="center"/>
    </xf>
    <xf numFmtId="0" fontId="12" fillId="0" borderId="0" xfId="1" applyFont="1"/>
    <xf numFmtId="0" fontId="16" fillId="2" borderId="5" xfId="0" applyFont="1" applyFill="1" applyBorder="1" applyAlignment="1">
      <alignment horizontal="center"/>
    </xf>
    <xf numFmtId="0" fontId="16" fillId="2" borderId="6" xfId="0" applyFont="1" applyFill="1" applyBorder="1" applyAlignment="1">
      <alignment horizontal="center" wrapText="1"/>
    </xf>
    <xf numFmtId="0" fontId="16" fillId="0" borderId="5"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2" borderId="9" xfId="0" applyFont="1" applyFill="1" applyBorder="1" applyAlignment="1">
      <alignment horizontal="center" wrapText="1"/>
    </xf>
    <xf numFmtId="0" fontId="16" fillId="2" borderId="7" xfId="0" applyFont="1" applyFill="1" applyBorder="1" applyAlignment="1">
      <alignment horizontal="center" wrapText="1"/>
    </xf>
    <xf numFmtId="0" fontId="16" fillId="2" borderId="10" xfId="0" applyFont="1" applyFill="1" applyBorder="1" applyAlignment="1">
      <alignment horizontal="center" wrapText="1"/>
    </xf>
    <xf numFmtId="0" fontId="17" fillId="2" borderId="13" xfId="0" applyFont="1" applyFill="1" applyBorder="1" applyAlignment="1">
      <alignment horizontal="left" wrapText="1"/>
    </xf>
    <xf numFmtId="3" fontId="14" fillId="0" borderId="15" xfId="0" applyNumberFormat="1" applyFont="1" applyBorder="1" applyAlignment="1">
      <alignment horizontal="center" wrapText="1"/>
    </xf>
    <xf numFmtId="3" fontId="17" fillId="2" borderId="33" xfId="0" applyNumberFormat="1" applyFont="1" applyFill="1" applyBorder="1" applyAlignment="1">
      <alignment horizontal="center"/>
    </xf>
    <xf numFmtId="3" fontId="17" fillId="2" borderId="14" xfId="0" applyNumberFormat="1" applyFont="1" applyFill="1" applyBorder="1" applyAlignment="1">
      <alignment horizontal="center"/>
    </xf>
    <xf numFmtId="3" fontId="17" fillId="2" borderId="13" xfId="0" applyNumberFormat="1" applyFont="1" applyFill="1" applyBorder="1" applyAlignment="1">
      <alignment horizontal="center"/>
    </xf>
    <xf numFmtId="0" fontId="14" fillId="3" borderId="17" xfId="0" applyFont="1" applyFill="1" applyBorder="1" applyAlignment="1">
      <alignment horizontal="center" vertical="center" wrapText="1"/>
    </xf>
    <xf numFmtId="0" fontId="13" fillId="2" borderId="13" xfId="0" applyFont="1" applyFill="1" applyBorder="1" applyAlignment="1">
      <alignment horizontal="left" wrapText="1"/>
    </xf>
    <xf numFmtId="0" fontId="23" fillId="0" borderId="9" xfId="0" applyFont="1" applyBorder="1" applyAlignment="1">
      <alignment horizontal="center"/>
    </xf>
    <xf numFmtId="3" fontId="23" fillId="0" borderId="7" xfId="0" applyNumberFormat="1" applyFont="1" applyBorder="1" applyAlignment="1">
      <alignment horizontal="center"/>
    </xf>
    <xf numFmtId="0" fontId="23" fillId="0" borderId="0" xfId="0" applyFont="1"/>
    <xf numFmtId="2" fontId="17" fillId="0" borderId="12" xfId="0" applyNumberFormat="1" applyFont="1" applyBorder="1" applyAlignment="1">
      <alignment horizontal="center"/>
    </xf>
    <xf numFmtId="2" fontId="17" fillId="0" borderId="32" xfId="0" applyNumberFormat="1" applyFont="1" applyBorder="1" applyAlignment="1">
      <alignment horizontal="center"/>
    </xf>
    <xf numFmtId="2" fontId="17" fillId="0" borderId="14" xfId="0" applyNumberFormat="1" applyFont="1" applyBorder="1" applyAlignment="1">
      <alignment horizontal="center"/>
    </xf>
    <xf numFmtId="3" fontId="17" fillId="4" borderId="33" xfId="0" applyNumberFormat="1" applyFont="1" applyFill="1" applyBorder="1" applyAlignment="1">
      <alignment horizontal="center"/>
    </xf>
    <xf numFmtId="0" fontId="25" fillId="0" borderId="0" xfId="0" applyFont="1"/>
    <xf numFmtId="0" fontId="26" fillId="4" borderId="0" xfId="1" applyFont="1" applyFill="1"/>
    <xf numFmtId="0" fontId="12" fillId="4" borderId="0" xfId="1" applyFont="1" applyFill="1"/>
    <xf numFmtId="0" fontId="16" fillId="2" borderId="3" xfId="0" applyFont="1" applyFill="1" applyBorder="1" applyAlignment="1">
      <alignment horizontal="center" wrapText="1"/>
    </xf>
    <xf numFmtId="3" fontId="0" fillId="0" borderId="0" xfId="0" applyNumberFormat="1" applyBorder="1"/>
    <xf numFmtId="3" fontId="0" fillId="0" borderId="35" xfId="0" applyNumberFormat="1" applyBorder="1"/>
    <xf numFmtId="0" fontId="0" fillId="0" borderId="11" xfId="0" applyBorder="1"/>
    <xf numFmtId="0" fontId="0" fillId="0" borderId="34" xfId="0" applyBorder="1"/>
    <xf numFmtId="0" fontId="2" fillId="0" borderId="34" xfId="0" applyFont="1" applyBorder="1"/>
    <xf numFmtId="3" fontId="2" fillId="0" borderId="2" xfId="0" applyNumberFormat="1" applyFont="1" applyBorder="1"/>
    <xf numFmtId="3" fontId="2" fillId="0" borderId="3" xfId="0" applyNumberFormat="1" applyFont="1" applyBorder="1"/>
    <xf numFmtId="0" fontId="27" fillId="0" borderId="0" xfId="0" applyFont="1"/>
    <xf numFmtId="2" fontId="0" fillId="0" borderId="14" xfId="0" applyNumberFormat="1" applyBorder="1" applyAlignment="1">
      <alignment horizontal="left"/>
    </xf>
    <xf numFmtId="2" fontId="0" fillId="0" borderId="19" xfId="0" applyNumberFormat="1" applyBorder="1" applyAlignment="1">
      <alignment horizontal="left"/>
    </xf>
    <xf numFmtId="2" fontId="0" fillId="0" borderId="15" xfId="0" applyNumberFormat="1" applyBorder="1" applyAlignment="1">
      <alignment horizontal="center"/>
    </xf>
    <xf numFmtId="2" fontId="0" fillId="0" borderId="20" xfId="0" applyNumberFormat="1" applyBorder="1" applyAlignment="1">
      <alignment horizontal="center"/>
    </xf>
    <xf numFmtId="3" fontId="17" fillId="4" borderId="16" xfId="0" applyNumberFormat="1" applyFont="1" applyFill="1" applyBorder="1" applyAlignment="1">
      <alignment horizontal="center"/>
    </xf>
    <xf numFmtId="2" fontId="1" fillId="0" borderId="22" xfId="0" applyNumberFormat="1" applyFont="1" applyBorder="1" applyAlignment="1">
      <alignment horizontal="center"/>
    </xf>
    <xf numFmtId="0" fontId="21" fillId="0" borderId="12" xfId="0" applyFont="1" applyFill="1" applyBorder="1" applyAlignment="1">
      <alignment horizontal="left" wrapText="1"/>
    </xf>
    <xf numFmtId="0" fontId="18" fillId="2" borderId="28" xfId="0" applyFont="1" applyFill="1" applyBorder="1" applyAlignment="1">
      <alignment horizontal="center"/>
    </xf>
    <xf numFmtId="0" fontId="14" fillId="2" borderId="28" xfId="0" applyFont="1" applyFill="1" applyBorder="1" applyAlignment="1">
      <alignment horizontal="center"/>
    </xf>
    <xf numFmtId="0" fontId="13" fillId="0" borderId="1" xfId="0" applyFont="1" applyBorder="1" applyAlignment="1">
      <alignment horizontal="center"/>
    </xf>
    <xf numFmtId="0" fontId="17" fillId="0" borderId="2" xfId="0" applyFont="1" applyBorder="1" applyAlignment="1">
      <alignment horizontal="center"/>
    </xf>
    <xf numFmtId="0" fontId="14" fillId="0" borderId="2" xfId="0" applyFont="1" applyBorder="1" applyAlignment="1"/>
    <xf numFmtId="0" fontId="14" fillId="0" borderId="3" xfId="0" applyFont="1" applyBorder="1" applyAlignment="1"/>
    <xf numFmtId="0" fontId="15" fillId="0" borderId="1" xfId="0" applyFont="1" applyBorder="1" applyAlignment="1">
      <alignment horizontal="center"/>
    </xf>
    <xf numFmtId="0" fontId="16" fillId="0" borderId="2" xfId="0" applyFont="1" applyBorder="1" applyAlignment="1"/>
    <xf numFmtId="0" fontId="16" fillId="0" borderId="3" xfId="0" applyFont="1" applyBorder="1" applyAlignment="1"/>
    <xf numFmtId="0" fontId="24" fillId="0" borderId="1" xfId="0" applyFont="1" applyBorder="1" applyAlignment="1">
      <alignment wrapText="1"/>
    </xf>
    <xf numFmtId="0" fontId="23" fillId="0" borderId="3" xfId="0" applyFont="1" applyBorder="1" applyAlignment="1">
      <alignment wrapText="1"/>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2" borderId="2" xfId="0" applyFont="1" applyFill="1" applyBorder="1" applyAlignment="1">
      <alignment horizontal="center"/>
    </xf>
    <xf numFmtId="0" fontId="14" fillId="3" borderId="4" xfId="0" applyFont="1" applyFill="1" applyBorder="1" applyAlignment="1">
      <alignment horizontal="center" vertical="center" wrapText="1"/>
    </xf>
    <xf numFmtId="0" fontId="14" fillId="0" borderId="11" xfId="0" applyFont="1" applyBorder="1" applyAlignment="1">
      <alignment horizontal="center" vertical="center"/>
    </xf>
    <xf numFmtId="0" fontId="24" fillId="0" borderId="3" xfId="0" applyFont="1" applyBorder="1" applyAlignment="1">
      <alignmen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27" xfId="0" applyFont="1"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0" borderId="30" xfId="0" applyFont="1" applyBorder="1" applyAlignment="1">
      <alignment horizontal="left"/>
    </xf>
    <xf numFmtId="0" fontId="0" fillId="0" borderId="31" xfId="0" applyBorder="1" applyAlignment="1">
      <alignment horizontal="left"/>
    </xf>
    <xf numFmtId="0" fontId="0" fillId="0" borderId="21"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7"/>
  <sheetViews>
    <sheetView workbookViewId="0">
      <selection activeCell="E7" sqref="E7"/>
    </sheetView>
  </sheetViews>
  <sheetFormatPr defaultRowHeight="15" x14ac:dyDescent="0.25"/>
  <cols>
    <col min="1" max="1" width="21" bestFit="1" customWidth="1"/>
    <col min="2" max="2" width="11.140625" customWidth="1"/>
    <col min="5" max="5" width="9.85546875" bestFit="1" customWidth="1"/>
  </cols>
  <sheetData>
    <row r="1" spans="1:5" ht="15.75" thickBot="1" x14ac:dyDescent="0.3">
      <c r="B1" s="57" t="s">
        <v>0</v>
      </c>
      <c r="C1" s="58"/>
      <c r="D1" s="58"/>
      <c r="E1" s="58"/>
    </row>
    <row r="2" spans="1:5" ht="82.5" thickBot="1" x14ac:dyDescent="0.3">
      <c r="A2" s="45"/>
      <c r="B2" s="21" t="s">
        <v>1</v>
      </c>
      <c r="C2" s="22" t="s">
        <v>2</v>
      </c>
      <c r="D2" s="22" t="s">
        <v>3</v>
      </c>
      <c r="E2" s="41" t="s">
        <v>4</v>
      </c>
    </row>
    <row r="3" spans="1:5" x14ac:dyDescent="0.25">
      <c r="A3" s="44" t="s">
        <v>5</v>
      </c>
      <c r="B3" s="42">
        <f>'I- RIN Generators'!G14</f>
        <v>6453</v>
      </c>
      <c r="C3" s="42">
        <f>'I- RIN Generators'!I14</f>
        <v>753567</v>
      </c>
      <c r="D3" s="42">
        <f>'I- RIN Generators'!J14</f>
        <v>58543.049999999996</v>
      </c>
      <c r="E3" s="43">
        <f>'I- RIN Generators'!K14</f>
        <v>5519896.2000000002</v>
      </c>
    </row>
    <row r="4" spans="1:5" x14ac:dyDescent="0.25">
      <c r="A4" s="44" t="s">
        <v>6</v>
      </c>
      <c r="B4" s="42">
        <f>'II- Obligated Parties'!G15</f>
        <v>6522</v>
      </c>
      <c r="C4" s="42">
        <f>'II- Obligated Parties'!I15</f>
        <v>993093</v>
      </c>
      <c r="D4" s="42">
        <f>'II- Obligated Parties'!J15</f>
        <v>75391.350000000006</v>
      </c>
      <c r="E4" s="43">
        <f>'II- Obligated Parties'!K15</f>
        <v>7103777.3999999994</v>
      </c>
    </row>
    <row r="5" spans="1:5" x14ac:dyDescent="0.25">
      <c r="A5" s="44" t="s">
        <v>7</v>
      </c>
      <c r="B5" s="42">
        <f>'III- RIN Owners'!G14</f>
        <v>7767</v>
      </c>
      <c r="C5" s="42">
        <f>'III- RIN Owners'!I14</f>
        <v>907013</v>
      </c>
      <c r="D5" s="42">
        <f>'III- RIN Owners'!J14</f>
        <v>70463.950000000012</v>
      </c>
      <c r="E5" s="43">
        <f>'III- RIN Owners'!K14</f>
        <v>6643891.7999999998</v>
      </c>
    </row>
    <row r="6" spans="1:5" ht="15.75" thickBot="1" x14ac:dyDescent="0.3">
      <c r="A6" s="44" t="s">
        <v>8</v>
      </c>
      <c r="B6" s="42">
        <f>'IV- Exporters'!G14</f>
        <v>1377</v>
      </c>
      <c r="C6" s="42">
        <f>'IV- Exporters'!I14</f>
        <v>160803</v>
      </c>
      <c r="D6" s="42">
        <f>'IV- Exporters'!J14</f>
        <v>12492.449999999999</v>
      </c>
      <c r="E6" s="43">
        <f>'IV- Exporters'!K14</f>
        <v>1177885.7999999998</v>
      </c>
    </row>
    <row r="7" spans="1:5" ht="15.75" thickBot="1" x14ac:dyDescent="0.3">
      <c r="A7" s="46" t="s">
        <v>9</v>
      </c>
      <c r="B7" s="47">
        <f>SUM(B3:B6)</f>
        <v>22119</v>
      </c>
      <c r="C7" s="47">
        <f>SUM(C3:C6)</f>
        <v>2814476</v>
      </c>
      <c r="D7" s="47">
        <f>SUM(D3:D6)</f>
        <v>216890.80000000002</v>
      </c>
      <c r="E7" s="48">
        <f>SUM(E3:E6)</f>
        <v>20445451.199999999</v>
      </c>
    </row>
  </sheetData>
  <mergeCells count="1">
    <mergeCell ref="B1:E1"/>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57"/>
  <sheetViews>
    <sheetView zoomScale="80" zoomScaleNormal="80" workbookViewId="0">
      <selection activeCell="B7" sqref="B7"/>
    </sheetView>
  </sheetViews>
  <sheetFormatPr defaultRowHeight="15" x14ac:dyDescent="0.25"/>
  <cols>
    <col min="1" max="1" width="19.42578125" customWidth="1"/>
    <col min="2" max="2" width="35.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6.140625" customWidth="1"/>
  </cols>
  <sheetData>
    <row r="1" spans="1:12" ht="15.75" thickBot="1" x14ac:dyDescent="0.3">
      <c r="A1" s="59" t="s">
        <v>10</v>
      </c>
      <c r="B1" s="60"/>
      <c r="C1" s="60"/>
      <c r="D1" s="60"/>
      <c r="E1" s="60"/>
      <c r="F1" s="60"/>
      <c r="G1" s="60"/>
      <c r="H1" s="60"/>
      <c r="I1" s="61"/>
      <c r="J1" s="61"/>
      <c r="K1" s="61"/>
      <c r="L1" s="62"/>
    </row>
    <row r="2" spans="1:12" ht="15.75" thickBot="1" x14ac:dyDescent="0.3">
      <c r="A2" s="63" t="s">
        <v>11</v>
      </c>
      <c r="B2" s="64"/>
      <c r="C2" s="64"/>
      <c r="D2" s="64"/>
      <c r="E2" s="64"/>
      <c r="F2" s="64"/>
      <c r="G2" s="64"/>
      <c r="H2" s="64"/>
      <c r="I2" s="64"/>
      <c r="J2" s="64"/>
      <c r="K2" s="64"/>
      <c r="L2" s="65"/>
    </row>
    <row r="3" spans="1:12" s="1" customFormat="1" ht="15.75" thickBot="1" x14ac:dyDescent="0.3">
      <c r="A3" s="68" t="s">
        <v>12</v>
      </c>
      <c r="B3" s="69"/>
      <c r="C3" s="70" t="s">
        <v>13</v>
      </c>
      <c r="D3" s="71"/>
      <c r="E3" s="71"/>
      <c r="F3" s="72"/>
      <c r="G3" s="69" t="s">
        <v>0</v>
      </c>
      <c r="H3" s="73"/>
      <c r="I3" s="73"/>
      <c r="J3" s="73"/>
      <c r="K3" s="73"/>
      <c r="L3" s="74"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5"/>
    </row>
    <row r="5" spans="1:12" ht="41.25" x14ac:dyDescent="0.25">
      <c r="A5" s="56" t="s">
        <v>22</v>
      </c>
      <c r="B5" s="24" t="s">
        <v>23</v>
      </c>
      <c r="C5" s="34">
        <v>0.05</v>
      </c>
      <c r="D5" s="35">
        <v>0</v>
      </c>
      <c r="E5" s="35">
        <v>0</v>
      </c>
      <c r="F5" s="25">
        <f>(C5*'Labor Costs'!$F$9)+(D5*('Labor Costs'!$D$7))+(E5*'Labor Costs'!$F$10)</f>
        <v>4.7</v>
      </c>
      <c r="G5" s="26">
        <v>717</v>
      </c>
      <c r="H5" s="27">
        <v>4</v>
      </c>
      <c r="I5" s="27">
        <f t="shared" ref="I5:I13" si="0">G5*H5</f>
        <v>2868</v>
      </c>
      <c r="J5" s="28">
        <f t="shared" ref="J5:J6" si="1">(C5+D5+E5)*I5</f>
        <v>143.4</v>
      </c>
      <c r="K5" s="28">
        <f t="shared" ref="K5:K12" si="2">F5*I5</f>
        <v>13479.6</v>
      </c>
      <c r="L5" s="29" t="s">
        <v>24</v>
      </c>
    </row>
    <row r="6" spans="1:12" ht="27.75" x14ac:dyDescent="0.25">
      <c r="A6" s="56" t="s">
        <v>22</v>
      </c>
      <c r="B6" s="24" t="s">
        <v>25</v>
      </c>
      <c r="C6" s="34">
        <v>2</v>
      </c>
      <c r="D6" s="35">
        <v>0</v>
      </c>
      <c r="E6" s="35">
        <v>0</v>
      </c>
      <c r="F6" s="25">
        <f>(C6*'Labor Costs'!$F$9)+(D6*('Labor Costs'!$D$7))+(E6*'Labor Costs'!$F$10)</f>
        <v>188</v>
      </c>
      <c r="G6" s="37">
        <v>717</v>
      </c>
      <c r="H6" s="27">
        <v>4</v>
      </c>
      <c r="I6" s="27">
        <f t="shared" si="0"/>
        <v>2868</v>
      </c>
      <c r="J6" s="28">
        <f t="shared" si="1"/>
        <v>5736</v>
      </c>
      <c r="K6" s="28">
        <f t="shared" si="2"/>
        <v>539184</v>
      </c>
      <c r="L6" s="29" t="s">
        <v>24</v>
      </c>
    </row>
    <row r="7" spans="1:12" ht="41.25" x14ac:dyDescent="0.25">
      <c r="A7" s="56" t="s">
        <v>22</v>
      </c>
      <c r="B7" s="24" t="s">
        <v>26</v>
      </c>
      <c r="C7" s="34">
        <v>1</v>
      </c>
      <c r="D7" s="35">
        <v>0</v>
      </c>
      <c r="E7" s="35">
        <v>0</v>
      </c>
      <c r="F7" s="25">
        <f>(C7*'Labor Costs'!$F$9)+(D7*('Labor Costs'!$D$7))+(E7*'Labor Costs'!$F$10)</f>
        <v>94</v>
      </c>
      <c r="G7" s="26">
        <v>717</v>
      </c>
      <c r="H7" s="27">
        <v>1</v>
      </c>
      <c r="I7" s="27">
        <f t="shared" ref="I7" si="3">G7*H7</f>
        <v>717</v>
      </c>
      <c r="J7" s="28">
        <f t="shared" ref="J7" si="4">(C7+D7+E7)*I7</f>
        <v>717</v>
      </c>
      <c r="K7" s="28">
        <f t="shared" ref="K7" si="5">F7*I7</f>
        <v>67398</v>
      </c>
      <c r="L7" s="29" t="s">
        <v>24</v>
      </c>
    </row>
    <row r="8" spans="1:12" ht="27.75" x14ac:dyDescent="0.25">
      <c r="A8" s="56" t="s">
        <v>27</v>
      </c>
      <c r="B8" s="24" t="s">
        <v>28</v>
      </c>
      <c r="C8" s="34">
        <v>0.01</v>
      </c>
      <c r="D8" s="35">
        <v>0</v>
      </c>
      <c r="E8" s="35">
        <v>0</v>
      </c>
      <c r="F8" s="25">
        <f>(C8*'Labor Costs'!$F$9)+(D8*('Labor Costs'!$D$7))+(E8*'Labor Costs'!$F$10)</f>
        <v>0.94000000000000006</v>
      </c>
      <c r="G8" s="26">
        <v>717</v>
      </c>
      <c r="H8" s="27">
        <v>260</v>
      </c>
      <c r="I8" s="27">
        <f t="shared" si="0"/>
        <v>186420</v>
      </c>
      <c r="J8" s="28">
        <f t="shared" ref="J8:J13" si="6">(C8+D8+E8)*I8</f>
        <v>1864.2</v>
      </c>
      <c r="K8" s="28">
        <f t="shared" si="2"/>
        <v>175234.80000000002</v>
      </c>
      <c r="L8" s="29" t="s">
        <v>29</v>
      </c>
    </row>
    <row r="9" spans="1:12" ht="54" x14ac:dyDescent="0.25">
      <c r="A9" s="56" t="s">
        <v>30</v>
      </c>
      <c r="B9" s="30" t="s">
        <v>31</v>
      </c>
      <c r="C9" s="34">
        <v>1</v>
      </c>
      <c r="D9" s="36">
        <v>0</v>
      </c>
      <c r="E9" s="36">
        <v>0.25</v>
      </c>
      <c r="F9" s="25">
        <f>(C9*'Labor Costs'!$F$9)+(D9*('Labor Costs'!$D$7))+(E9*'Labor Costs'!$F$10)</f>
        <v>141</v>
      </c>
      <c r="G9" s="26">
        <v>717</v>
      </c>
      <c r="H9" s="27">
        <v>1</v>
      </c>
      <c r="I9" s="27">
        <f t="shared" si="0"/>
        <v>717</v>
      </c>
      <c r="J9" s="28">
        <f t="shared" si="6"/>
        <v>896.25</v>
      </c>
      <c r="K9" s="28">
        <f t="shared" si="2"/>
        <v>101097</v>
      </c>
      <c r="L9" s="29" t="s">
        <v>32</v>
      </c>
    </row>
    <row r="10" spans="1:12" ht="41.25" x14ac:dyDescent="0.25">
      <c r="A10" s="56" t="s">
        <v>33</v>
      </c>
      <c r="B10" s="30" t="s">
        <v>34</v>
      </c>
      <c r="C10" s="34">
        <v>40</v>
      </c>
      <c r="D10" s="36">
        <v>0</v>
      </c>
      <c r="E10" s="36">
        <v>0</v>
      </c>
      <c r="F10" s="25">
        <f>(C10*'Labor Costs'!$F$9)+(D10*('Labor Costs'!$D$7))+(E10*'Labor Costs'!$F$10)</f>
        <v>3760</v>
      </c>
      <c r="G10" s="26">
        <v>717</v>
      </c>
      <c r="H10" s="27">
        <v>1</v>
      </c>
      <c r="I10" s="27">
        <f>G10*H10</f>
        <v>717</v>
      </c>
      <c r="J10" s="28">
        <f t="shared" si="6"/>
        <v>28680</v>
      </c>
      <c r="K10" s="28">
        <f t="shared" si="2"/>
        <v>2695920</v>
      </c>
      <c r="L10" s="29" t="s">
        <v>35</v>
      </c>
    </row>
    <row r="11" spans="1:12" ht="27.75" x14ac:dyDescent="0.25">
      <c r="A11" s="56" t="s">
        <v>33</v>
      </c>
      <c r="B11" s="24" t="s">
        <v>36</v>
      </c>
      <c r="C11" s="34">
        <v>0.05</v>
      </c>
      <c r="D11" s="36">
        <v>0</v>
      </c>
      <c r="E11" s="36">
        <v>0</v>
      </c>
      <c r="F11" s="25">
        <f>(C11*'Labor Costs'!$F$9)+(D11*('Labor Costs'!$D$7))+(E11*'Labor Costs'!$F$10)</f>
        <v>4.7</v>
      </c>
      <c r="G11" s="26">
        <v>717</v>
      </c>
      <c r="H11" s="27">
        <v>260</v>
      </c>
      <c r="I11" s="27">
        <f t="shared" si="0"/>
        <v>186420</v>
      </c>
      <c r="J11" s="28">
        <f t="shared" si="6"/>
        <v>9321</v>
      </c>
      <c r="K11" s="28">
        <f t="shared" si="2"/>
        <v>876174</v>
      </c>
      <c r="L11" s="29" t="s">
        <v>35</v>
      </c>
    </row>
    <row r="12" spans="1:12" ht="41.25" x14ac:dyDescent="0.25">
      <c r="A12" s="56" t="s">
        <v>33</v>
      </c>
      <c r="B12" s="24" t="s">
        <v>37</v>
      </c>
      <c r="C12" s="34">
        <v>0.01</v>
      </c>
      <c r="D12" s="36">
        <v>0</v>
      </c>
      <c r="E12" s="36">
        <v>0</v>
      </c>
      <c r="F12" s="25">
        <f>(C12*'Labor Costs'!$F$9)+(D12*('Labor Costs'!$D$7))+(E12*'Labor Costs'!$F$10)</f>
        <v>0.94000000000000006</v>
      </c>
      <c r="G12" s="26">
        <v>717</v>
      </c>
      <c r="H12" s="27">
        <v>260</v>
      </c>
      <c r="I12" s="27">
        <f t="shared" ref="I12" si="7">G12*H12</f>
        <v>186420</v>
      </c>
      <c r="J12" s="28">
        <f t="shared" si="6"/>
        <v>1864.2</v>
      </c>
      <c r="K12" s="28">
        <f t="shared" si="2"/>
        <v>175234.80000000002</v>
      </c>
      <c r="L12" s="29" t="s">
        <v>35</v>
      </c>
    </row>
    <row r="13" spans="1:12" ht="69" thickBot="1" x14ac:dyDescent="0.3">
      <c r="A13" s="56" t="s">
        <v>33</v>
      </c>
      <c r="B13" s="24" t="s">
        <v>38</v>
      </c>
      <c r="C13" s="34">
        <v>0.05</v>
      </c>
      <c r="D13" s="36">
        <v>0</v>
      </c>
      <c r="E13" s="36">
        <v>0</v>
      </c>
      <c r="F13" s="25">
        <f>(C13*'Labor Costs'!$F$9)+(D13*('Labor Costs'!$D$7))+(E13*'Labor Costs'!$F$10)</f>
        <v>4.7</v>
      </c>
      <c r="G13" s="26">
        <v>717</v>
      </c>
      <c r="H13" s="27">
        <v>260</v>
      </c>
      <c r="I13" s="27">
        <f t="shared" si="0"/>
        <v>186420</v>
      </c>
      <c r="J13" s="28">
        <f t="shared" si="6"/>
        <v>9321</v>
      </c>
      <c r="K13" s="28">
        <f t="shared" ref="K13" si="8">F13*I13</f>
        <v>876174</v>
      </c>
      <c r="L13" s="29" t="s">
        <v>35</v>
      </c>
    </row>
    <row r="14" spans="1:12" ht="15.75" thickBot="1" x14ac:dyDescent="0.3">
      <c r="A14" s="66" t="s">
        <v>39</v>
      </c>
      <c r="B14" s="67"/>
      <c r="C14" s="31"/>
      <c r="D14" s="32"/>
      <c r="E14" s="32"/>
      <c r="F14" s="32"/>
      <c r="G14" s="32">
        <f>SUM(G5:G13)</f>
        <v>6453</v>
      </c>
      <c r="H14" s="32"/>
      <c r="I14" s="32">
        <f>SUM(I5:I13)</f>
        <v>753567</v>
      </c>
      <c r="J14" s="32">
        <f>SUM(J5:J13)</f>
        <v>58543.049999999996</v>
      </c>
      <c r="K14" s="32">
        <f>SUM(K5:K13)</f>
        <v>5519896.2000000002</v>
      </c>
      <c r="L14" s="33"/>
    </row>
    <row r="15" spans="1:12" ht="15.75" x14ac:dyDescent="0.25">
      <c r="A15" s="15"/>
    </row>
    <row r="16" spans="1:12" ht="15.75" x14ac:dyDescent="0.25">
      <c r="A16" s="40"/>
    </row>
    <row r="17" spans="1:1" ht="15.75" x14ac:dyDescent="0.25">
      <c r="A17" s="40"/>
    </row>
    <row r="18" spans="1:1" ht="15.75" x14ac:dyDescent="0.25">
      <c r="A18" s="15"/>
    </row>
    <row r="19" spans="1:1" ht="15.75" x14ac:dyDescent="0.25">
      <c r="A19" s="15" t="s">
        <v>40</v>
      </c>
    </row>
    <row r="21" spans="1:1" ht="15.75" x14ac:dyDescent="0.25">
      <c r="A21" s="38" t="s">
        <v>41</v>
      </c>
    </row>
    <row r="23" spans="1:1" ht="15.75" x14ac:dyDescent="0.25">
      <c r="A23" s="38"/>
    </row>
    <row r="48" s="2" customFormat="1" ht="18" customHeight="1" x14ac:dyDescent="0.25"/>
    <row r="49" spans="1:10" s="3" customFormat="1" ht="15.75" x14ac:dyDescent="0.25"/>
    <row r="55" spans="1:10" s="2" customFormat="1" x14ac:dyDescent="0.25"/>
    <row r="56" spans="1:10" ht="25.5" x14ac:dyDescent="0.35">
      <c r="A56" s="4"/>
      <c r="B56" s="5"/>
      <c r="C56" s="5"/>
      <c r="D56" s="5"/>
      <c r="E56" s="5"/>
      <c r="F56" s="5"/>
      <c r="G56" s="5"/>
      <c r="H56" s="5"/>
      <c r="I56" s="5"/>
      <c r="J56" s="5"/>
    </row>
    <row r="57" spans="1:10" ht="25.5" x14ac:dyDescent="0.35">
      <c r="A57" s="5"/>
      <c r="B57" s="5"/>
      <c r="C57" s="5"/>
      <c r="D57" s="5"/>
      <c r="E57" s="5"/>
      <c r="F57" s="5"/>
      <c r="G57" s="5"/>
      <c r="H57" s="5"/>
      <c r="I57" s="5"/>
      <c r="J57" s="5"/>
    </row>
  </sheetData>
  <mergeCells count="7">
    <mergeCell ref="A1:L1"/>
    <mergeCell ref="A2:L2"/>
    <mergeCell ref="A14:B14"/>
    <mergeCell ref="A3:B3"/>
    <mergeCell ref="C3:F3"/>
    <mergeCell ref="G3:K3"/>
    <mergeCell ref="L3:L4"/>
  </mergeCells>
  <pageMargins left="0.7" right="0.7" top="0.75" bottom="0.75" header="0.3" footer="0.3"/>
  <pageSetup scale="61" fitToHeight="0"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59"/>
  <sheetViews>
    <sheetView tabSelected="1" topLeftCell="A4" zoomScale="70" zoomScaleNormal="70" workbookViewId="0">
      <selection activeCell="F24" sqref="F24"/>
    </sheetView>
  </sheetViews>
  <sheetFormatPr defaultRowHeight="15" x14ac:dyDescent="0.25"/>
  <cols>
    <col min="1" max="1" width="19.42578125" customWidth="1"/>
    <col min="2" max="2" width="34.425781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9.5703125" customWidth="1"/>
    <col min="12" max="12" width="27.140625" customWidth="1"/>
  </cols>
  <sheetData>
    <row r="1" spans="1:12" ht="15.75" thickBot="1" x14ac:dyDescent="0.3">
      <c r="A1" s="59" t="s">
        <v>10</v>
      </c>
      <c r="B1" s="60"/>
      <c r="C1" s="60"/>
      <c r="D1" s="60"/>
      <c r="E1" s="60"/>
      <c r="F1" s="60"/>
      <c r="G1" s="60"/>
      <c r="H1" s="60"/>
      <c r="I1" s="61"/>
      <c r="J1" s="61"/>
      <c r="K1" s="61"/>
      <c r="L1" s="62"/>
    </row>
    <row r="2" spans="1:12" ht="15.75" thickBot="1" x14ac:dyDescent="0.3">
      <c r="A2" s="63" t="s">
        <v>42</v>
      </c>
      <c r="B2" s="64"/>
      <c r="C2" s="64"/>
      <c r="D2" s="64"/>
      <c r="E2" s="64"/>
      <c r="F2" s="64"/>
      <c r="G2" s="64"/>
      <c r="H2" s="64"/>
      <c r="I2" s="64"/>
      <c r="J2" s="64"/>
      <c r="K2" s="64"/>
      <c r="L2" s="65"/>
    </row>
    <row r="3" spans="1:12" s="1" customFormat="1" ht="15.75" thickBot="1" x14ac:dyDescent="0.3">
      <c r="A3" s="68" t="s">
        <v>12</v>
      </c>
      <c r="B3" s="69"/>
      <c r="C3" s="70" t="s">
        <v>13</v>
      </c>
      <c r="D3" s="71"/>
      <c r="E3" s="71"/>
      <c r="F3" s="72"/>
      <c r="G3" s="69" t="s">
        <v>0</v>
      </c>
      <c r="H3" s="73"/>
      <c r="I3" s="73"/>
      <c r="J3" s="73"/>
      <c r="K3" s="73"/>
      <c r="L3" s="74"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5"/>
    </row>
    <row r="5" spans="1:12" ht="41.25" x14ac:dyDescent="0.25">
      <c r="A5" s="56" t="s">
        <v>22</v>
      </c>
      <c r="B5" s="24" t="s">
        <v>23</v>
      </c>
      <c r="C5" s="34">
        <v>0.05</v>
      </c>
      <c r="D5" s="35">
        <v>0</v>
      </c>
      <c r="E5" s="35">
        <v>0</v>
      </c>
      <c r="F5" s="25">
        <f>(C5*'Labor Costs'!$F$9)+(D5*('Labor Costs'!$D$7))+(E5*'Labor Costs'!$F$10)</f>
        <v>4.7</v>
      </c>
      <c r="G5" s="37">
        <v>723</v>
      </c>
      <c r="H5" s="27">
        <v>4</v>
      </c>
      <c r="I5" s="27">
        <f t="shared" ref="I5" si="0">G5*H5</f>
        <v>2892</v>
      </c>
      <c r="J5" s="28">
        <f t="shared" ref="J5" si="1">(C5+D5+E5)*I5</f>
        <v>144.6</v>
      </c>
      <c r="K5" s="28">
        <f t="shared" ref="K5:K12" si="2">F5*I5</f>
        <v>13592.4</v>
      </c>
      <c r="L5" s="29" t="s">
        <v>24</v>
      </c>
    </row>
    <row r="6" spans="1:12" ht="27.75" x14ac:dyDescent="0.25">
      <c r="A6" s="56" t="s">
        <v>22</v>
      </c>
      <c r="B6" s="24" t="s">
        <v>25</v>
      </c>
      <c r="C6" s="34">
        <v>4</v>
      </c>
      <c r="D6" s="35">
        <v>0</v>
      </c>
      <c r="E6" s="35">
        <v>0</v>
      </c>
      <c r="F6" s="25">
        <f>(C6*'Labor Costs'!$F$9)+(D6*('Labor Costs'!$D$7))+(E6*'Labor Costs'!$F$10)</f>
        <v>376</v>
      </c>
      <c r="G6" s="37">
        <v>723</v>
      </c>
      <c r="H6" s="27">
        <v>4</v>
      </c>
      <c r="I6" s="27">
        <f t="shared" ref="I6" si="3">G6*H6</f>
        <v>2892</v>
      </c>
      <c r="J6" s="28">
        <f t="shared" ref="J6" si="4">(C6+D6+E6)*I6</f>
        <v>11568</v>
      </c>
      <c r="K6" s="28">
        <f t="shared" si="2"/>
        <v>1087392</v>
      </c>
      <c r="L6" s="29" t="s">
        <v>24</v>
      </c>
    </row>
    <row r="7" spans="1:12" ht="41.25" x14ac:dyDescent="0.25">
      <c r="A7" s="56" t="s">
        <v>22</v>
      </c>
      <c r="B7" s="24" t="s">
        <v>26</v>
      </c>
      <c r="C7" s="34">
        <v>1</v>
      </c>
      <c r="D7" s="35">
        <v>0</v>
      </c>
      <c r="E7" s="35">
        <v>0</v>
      </c>
      <c r="F7" s="25">
        <f>(C7*'Labor Costs'!$F$9)+(D7*('Labor Costs'!$D$7))+(E7*'Labor Costs'!$F$10)</f>
        <v>94</v>
      </c>
      <c r="G7" s="37">
        <v>723</v>
      </c>
      <c r="H7" s="27">
        <v>1</v>
      </c>
      <c r="I7" s="27">
        <f t="shared" ref="I7" si="5">G7*H7</f>
        <v>723</v>
      </c>
      <c r="J7" s="28">
        <f t="shared" ref="J7" si="6">(C7+D7+E7)*I7</f>
        <v>723</v>
      </c>
      <c r="K7" s="28">
        <f t="shared" si="2"/>
        <v>67962</v>
      </c>
      <c r="L7" s="29" t="s">
        <v>24</v>
      </c>
    </row>
    <row r="8" spans="1:12" ht="27.75" x14ac:dyDescent="0.25">
      <c r="A8" s="56" t="s">
        <v>27</v>
      </c>
      <c r="B8" s="24" t="s">
        <v>28</v>
      </c>
      <c r="C8" s="34">
        <v>0.01</v>
      </c>
      <c r="D8" s="35">
        <v>0</v>
      </c>
      <c r="E8" s="35">
        <v>0</v>
      </c>
      <c r="F8" s="25">
        <f>(C8*'Labor Costs'!$F$9)+(D8*('Labor Costs'!$D$7))+(E8*'Labor Costs'!$F$10)</f>
        <v>0.94000000000000006</v>
      </c>
      <c r="G8" s="37">
        <v>723</v>
      </c>
      <c r="H8" s="27">
        <v>260</v>
      </c>
      <c r="I8" s="27">
        <f t="shared" ref="I8:I14" si="7">G8*H8</f>
        <v>187980</v>
      </c>
      <c r="J8" s="28">
        <f t="shared" ref="J8:J14" si="8">(C8+D8+E8)*I8</f>
        <v>1879.8</v>
      </c>
      <c r="K8" s="28">
        <f t="shared" si="2"/>
        <v>176701.2</v>
      </c>
      <c r="L8" s="29" t="s">
        <v>29</v>
      </c>
    </row>
    <row r="9" spans="1:12" ht="54" x14ac:dyDescent="0.25">
      <c r="A9" s="56" t="s">
        <v>30</v>
      </c>
      <c r="B9" s="30" t="s">
        <v>43</v>
      </c>
      <c r="C9" s="34">
        <v>4</v>
      </c>
      <c r="D9" s="36">
        <v>0</v>
      </c>
      <c r="E9" s="36">
        <v>0.25</v>
      </c>
      <c r="F9" s="25">
        <f>(C9*'Labor Costs'!$F$9)+(D9*('Labor Costs'!$D$7))+(E9*'Labor Costs'!$F$10)</f>
        <v>423</v>
      </c>
      <c r="G9" s="37">
        <v>723</v>
      </c>
      <c r="H9" s="27">
        <v>1</v>
      </c>
      <c r="I9" s="27">
        <f t="shared" si="7"/>
        <v>723</v>
      </c>
      <c r="J9" s="28">
        <f t="shared" si="8"/>
        <v>3072.75</v>
      </c>
      <c r="K9" s="28">
        <f t="shared" si="2"/>
        <v>305829</v>
      </c>
      <c r="L9" s="29" t="s">
        <v>32</v>
      </c>
    </row>
    <row r="10" spans="1:12" ht="41.25" x14ac:dyDescent="0.25">
      <c r="A10" s="56" t="s">
        <v>44</v>
      </c>
      <c r="B10" s="30" t="s">
        <v>45</v>
      </c>
      <c r="C10" s="34">
        <v>40</v>
      </c>
      <c r="D10" s="36">
        <v>0</v>
      </c>
      <c r="E10" s="36">
        <v>0</v>
      </c>
      <c r="F10" s="25">
        <f>(C10*'Labor Costs'!$F$9)+(D10*('Labor Costs'!$D$7))+(E10*'Labor Costs'!$F$10)</f>
        <v>3760</v>
      </c>
      <c r="G10" s="37">
        <v>723</v>
      </c>
      <c r="H10" s="27">
        <v>1</v>
      </c>
      <c r="I10" s="27">
        <f>G10*H10</f>
        <v>723</v>
      </c>
      <c r="J10" s="28">
        <f t="shared" si="8"/>
        <v>28920</v>
      </c>
      <c r="K10" s="28">
        <f t="shared" si="2"/>
        <v>2718480</v>
      </c>
      <c r="L10" s="29" t="s">
        <v>35</v>
      </c>
    </row>
    <row r="11" spans="1:12" ht="27.75" x14ac:dyDescent="0.25">
      <c r="A11" s="56" t="s">
        <v>33</v>
      </c>
      <c r="B11" s="24" t="s">
        <v>36</v>
      </c>
      <c r="C11" s="34">
        <v>0.05</v>
      </c>
      <c r="D11" s="36">
        <v>0</v>
      </c>
      <c r="E11" s="36">
        <v>0</v>
      </c>
      <c r="F11" s="25">
        <f>(C11*'Labor Costs'!$F$9)+(D11*('Labor Costs'!$D$7))+(E11*'Labor Costs'!$F$10)</f>
        <v>4.7</v>
      </c>
      <c r="G11" s="37">
        <v>723</v>
      </c>
      <c r="H11" s="27">
        <v>365</v>
      </c>
      <c r="I11" s="27">
        <f t="shared" si="7"/>
        <v>263895</v>
      </c>
      <c r="J11" s="28">
        <f t="shared" si="8"/>
        <v>13194.75</v>
      </c>
      <c r="K11" s="28">
        <f t="shared" si="2"/>
        <v>1240306.5</v>
      </c>
      <c r="L11" s="29" t="s">
        <v>35</v>
      </c>
    </row>
    <row r="12" spans="1:12" ht="41.25" x14ac:dyDescent="0.25">
      <c r="A12" s="56" t="s">
        <v>33</v>
      </c>
      <c r="B12" s="24" t="s">
        <v>37</v>
      </c>
      <c r="C12" s="34">
        <v>0.01</v>
      </c>
      <c r="D12" s="36">
        <v>0</v>
      </c>
      <c r="E12" s="36">
        <v>0</v>
      </c>
      <c r="F12" s="25">
        <f>(C12*'Labor Costs'!$F$9)+(D12*('Labor Costs'!$D$7))+(E12*'Labor Costs'!$F$10)</f>
        <v>0.94000000000000006</v>
      </c>
      <c r="G12" s="37">
        <v>723</v>
      </c>
      <c r="H12" s="27">
        <v>365</v>
      </c>
      <c r="I12" s="27">
        <f t="shared" si="7"/>
        <v>263895</v>
      </c>
      <c r="J12" s="28">
        <f t="shared" si="8"/>
        <v>2638.9500000000003</v>
      </c>
      <c r="K12" s="28">
        <f t="shared" si="2"/>
        <v>248061.30000000002</v>
      </c>
      <c r="L12" s="29" t="s">
        <v>35</v>
      </c>
    </row>
    <row r="13" spans="1:12" ht="41.25" x14ac:dyDescent="0.25">
      <c r="A13" s="56" t="s">
        <v>33</v>
      </c>
      <c r="B13" s="24" t="s">
        <v>46</v>
      </c>
      <c r="C13" s="34">
        <v>0.01</v>
      </c>
      <c r="D13" s="36">
        <v>0</v>
      </c>
      <c r="E13" s="36">
        <v>0</v>
      </c>
      <c r="F13" s="25">
        <f>(C13*'Labor Costs'!$F$9)+(D13*('Labor Costs'!$D$7))+(E13*'Labor Costs'!$F$10)</f>
        <v>0.94000000000000006</v>
      </c>
      <c r="G13" s="54">
        <v>15</v>
      </c>
      <c r="H13" s="27">
        <v>365</v>
      </c>
      <c r="I13" s="27">
        <f t="shared" si="7"/>
        <v>5475</v>
      </c>
      <c r="J13" s="28">
        <f>(C13+D13+E13)*I13</f>
        <v>54.75</v>
      </c>
      <c r="K13" s="28">
        <f t="shared" ref="K13:K14" si="9">F13*I13</f>
        <v>5146.5</v>
      </c>
      <c r="L13" s="29" t="s">
        <v>35</v>
      </c>
    </row>
    <row r="14" spans="1:12" ht="69" thickBot="1" x14ac:dyDescent="0.3">
      <c r="A14" s="56" t="s">
        <v>33</v>
      </c>
      <c r="B14" s="24" t="s">
        <v>47</v>
      </c>
      <c r="C14" s="34">
        <v>0.05</v>
      </c>
      <c r="D14" s="36">
        <v>0</v>
      </c>
      <c r="E14" s="36">
        <v>0</v>
      </c>
      <c r="F14" s="25">
        <f>(C14*'Labor Costs'!$F$9)+(D14*('Labor Costs'!$D$7))+(E14*'Labor Costs'!$F$10)</f>
        <v>4.7</v>
      </c>
      <c r="G14" s="37">
        <v>723</v>
      </c>
      <c r="H14" s="27">
        <v>365</v>
      </c>
      <c r="I14" s="27">
        <f t="shared" si="7"/>
        <v>263895</v>
      </c>
      <c r="J14" s="28">
        <f t="shared" si="8"/>
        <v>13194.75</v>
      </c>
      <c r="K14" s="28">
        <f t="shared" si="9"/>
        <v>1240306.5</v>
      </c>
      <c r="L14" s="29" t="s">
        <v>35</v>
      </c>
    </row>
    <row r="15" spans="1:12" ht="15.75" thickBot="1" x14ac:dyDescent="0.3">
      <c r="A15" s="66" t="s">
        <v>39</v>
      </c>
      <c r="B15" s="76"/>
      <c r="C15" s="31"/>
      <c r="D15" s="32"/>
      <c r="E15" s="32"/>
      <c r="F15" s="32"/>
      <c r="G15" s="32">
        <f>SUM(G5:G14)</f>
        <v>6522</v>
      </c>
      <c r="H15" s="32"/>
      <c r="I15" s="32">
        <f>SUM(I5:I14)</f>
        <v>993093</v>
      </c>
      <c r="J15" s="32">
        <f>SUM(J5:J14)</f>
        <v>75391.350000000006</v>
      </c>
      <c r="K15" s="32">
        <f>SUM(K5:K14)</f>
        <v>7103777.3999999994</v>
      </c>
      <c r="L15" s="33"/>
    </row>
    <row r="16" spans="1:12" ht="15.75" x14ac:dyDescent="0.25">
      <c r="A16" s="15"/>
    </row>
    <row r="17" spans="1:1" ht="15.75" x14ac:dyDescent="0.25">
      <c r="A17" s="39"/>
    </row>
    <row r="18" spans="1:1" ht="15.75" x14ac:dyDescent="0.25">
      <c r="A18" s="15" t="s">
        <v>40</v>
      </c>
    </row>
    <row r="20" spans="1:1" ht="15.75" x14ac:dyDescent="0.25">
      <c r="A20" s="38" t="s">
        <v>41</v>
      </c>
    </row>
    <row r="50" spans="1:10" s="2" customFormat="1" ht="18" customHeight="1" x14ac:dyDescent="0.25"/>
    <row r="51" spans="1:10" s="3" customFormat="1" ht="15.75" x14ac:dyDescent="0.25"/>
    <row r="57" spans="1:10" s="2" customFormat="1" x14ac:dyDescent="0.25"/>
    <row r="58" spans="1:10" ht="25.5" x14ac:dyDescent="0.35">
      <c r="A58" s="4"/>
      <c r="B58" s="5"/>
      <c r="C58" s="5"/>
      <c r="D58" s="5"/>
      <c r="E58" s="5"/>
      <c r="F58" s="5"/>
      <c r="G58" s="5"/>
      <c r="H58" s="5"/>
      <c r="I58" s="5"/>
      <c r="J58" s="5"/>
    </row>
    <row r="59" spans="1:10" ht="25.5" x14ac:dyDescent="0.35">
      <c r="A59" s="5"/>
      <c r="B59" s="5"/>
      <c r="C59" s="5"/>
      <c r="D59" s="5"/>
      <c r="E59" s="5"/>
      <c r="F59" s="5"/>
      <c r="G59" s="5"/>
      <c r="H59" s="5"/>
      <c r="I59" s="5"/>
      <c r="J59" s="5"/>
    </row>
  </sheetData>
  <mergeCells count="7">
    <mergeCell ref="A15:B15"/>
    <mergeCell ref="A1:L1"/>
    <mergeCell ref="A2:L2"/>
    <mergeCell ref="A3:B3"/>
    <mergeCell ref="C3:F3"/>
    <mergeCell ref="G3:K3"/>
    <mergeCell ref="L3:L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58"/>
  <sheetViews>
    <sheetView topLeftCell="A8" zoomScale="70" zoomScaleNormal="70" workbookViewId="0">
      <selection activeCell="C11" sqref="C11"/>
    </sheetView>
  </sheetViews>
  <sheetFormatPr defaultRowHeight="15" x14ac:dyDescent="0.25"/>
  <cols>
    <col min="1" max="1" width="19.42578125" customWidth="1"/>
    <col min="2" max="2" width="34.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6.85546875" customWidth="1"/>
  </cols>
  <sheetData>
    <row r="1" spans="1:12" ht="15.75" thickBot="1" x14ac:dyDescent="0.3">
      <c r="A1" s="59" t="s">
        <v>10</v>
      </c>
      <c r="B1" s="60"/>
      <c r="C1" s="60"/>
      <c r="D1" s="60"/>
      <c r="E1" s="60"/>
      <c r="F1" s="60"/>
      <c r="G1" s="60"/>
      <c r="H1" s="60"/>
      <c r="I1" s="61"/>
      <c r="J1" s="61"/>
      <c r="K1" s="61"/>
      <c r="L1" s="62"/>
    </row>
    <row r="2" spans="1:12" ht="15.75" thickBot="1" x14ac:dyDescent="0.3">
      <c r="A2" s="63" t="s">
        <v>48</v>
      </c>
      <c r="B2" s="64"/>
      <c r="C2" s="64"/>
      <c r="D2" s="64"/>
      <c r="E2" s="64"/>
      <c r="F2" s="64"/>
      <c r="G2" s="64"/>
      <c r="H2" s="64"/>
      <c r="I2" s="64"/>
      <c r="J2" s="64"/>
      <c r="K2" s="64"/>
      <c r="L2" s="65"/>
    </row>
    <row r="3" spans="1:12" s="1" customFormat="1" ht="15.75" thickBot="1" x14ac:dyDescent="0.3">
      <c r="A3" s="68" t="s">
        <v>12</v>
      </c>
      <c r="B3" s="69"/>
      <c r="C3" s="70" t="s">
        <v>13</v>
      </c>
      <c r="D3" s="71"/>
      <c r="E3" s="71"/>
      <c r="F3" s="72"/>
      <c r="G3" s="69" t="s">
        <v>0</v>
      </c>
      <c r="H3" s="73"/>
      <c r="I3" s="73"/>
      <c r="J3" s="73"/>
      <c r="K3" s="73"/>
      <c r="L3" s="74"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5"/>
    </row>
    <row r="5" spans="1:12" ht="41.25" x14ac:dyDescent="0.25">
      <c r="A5" s="56" t="s">
        <v>22</v>
      </c>
      <c r="B5" s="24" t="s">
        <v>23</v>
      </c>
      <c r="C5" s="34">
        <v>0.05</v>
      </c>
      <c r="D5" s="35">
        <v>0</v>
      </c>
      <c r="E5" s="35">
        <v>0</v>
      </c>
      <c r="F5" s="25">
        <f>(C5*'Labor Costs'!$F$9)+(D5*('Labor Costs'!$D$7))+(E5*'Labor Costs'!$F$10)</f>
        <v>4.7</v>
      </c>
      <c r="G5" s="26">
        <v>863</v>
      </c>
      <c r="H5" s="27">
        <v>4</v>
      </c>
      <c r="I5" s="27">
        <f>G5*H5</f>
        <v>3452</v>
      </c>
      <c r="J5" s="28">
        <f t="shared" ref="J5:J13" si="0">(C5+D5+E5)*I5</f>
        <v>172.60000000000002</v>
      </c>
      <c r="K5" s="28">
        <f t="shared" ref="K5:K12" si="1">F5*I5</f>
        <v>16224.400000000001</v>
      </c>
      <c r="L5" s="29" t="s">
        <v>24</v>
      </c>
    </row>
    <row r="6" spans="1:12" ht="40.5" x14ac:dyDescent="0.25">
      <c r="A6" s="56" t="s">
        <v>22</v>
      </c>
      <c r="B6" s="24" t="s">
        <v>25</v>
      </c>
      <c r="C6" s="34">
        <v>2</v>
      </c>
      <c r="D6" s="35">
        <v>0</v>
      </c>
      <c r="E6" s="35">
        <v>0</v>
      </c>
      <c r="F6" s="25">
        <f>(C6*'Labor Costs'!$F$9)+(D6*('Labor Costs'!$D$7))+(E6*'Labor Costs'!$F$10)</f>
        <v>188</v>
      </c>
      <c r="G6" s="37">
        <v>863</v>
      </c>
      <c r="H6" s="27">
        <v>4</v>
      </c>
      <c r="I6" s="27">
        <f t="shared" ref="I6" si="2">G6*H6</f>
        <v>3452</v>
      </c>
      <c r="J6" s="28">
        <f t="shared" si="0"/>
        <v>6904</v>
      </c>
      <c r="K6" s="28">
        <f t="shared" si="1"/>
        <v>648976</v>
      </c>
      <c r="L6" s="29" t="s">
        <v>24</v>
      </c>
    </row>
    <row r="7" spans="1:12" ht="41.25" x14ac:dyDescent="0.25">
      <c r="A7" s="56" t="s">
        <v>22</v>
      </c>
      <c r="B7" s="24" t="s">
        <v>26</v>
      </c>
      <c r="C7" s="34">
        <v>1</v>
      </c>
      <c r="D7" s="35">
        <v>0</v>
      </c>
      <c r="E7" s="35">
        <v>0</v>
      </c>
      <c r="F7" s="25">
        <f>(C7*'Labor Costs'!$F$9)+(D7*('Labor Costs'!$D$7))+(E7*'Labor Costs'!$F$10)</f>
        <v>94</v>
      </c>
      <c r="G7" s="26">
        <v>863</v>
      </c>
      <c r="H7" s="27">
        <v>1</v>
      </c>
      <c r="I7" s="27">
        <f>G7*H7</f>
        <v>863</v>
      </c>
      <c r="J7" s="28">
        <f t="shared" ref="J7" si="3">(C7+D7+E7)*I7</f>
        <v>863</v>
      </c>
      <c r="K7" s="28">
        <f t="shared" ref="K7" si="4">F7*I7</f>
        <v>81122</v>
      </c>
      <c r="L7" s="29" t="s">
        <v>24</v>
      </c>
    </row>
    <row r="8" spans="1:12" ht="30.75" customHeight="1" x14ac:dyDescent="0.25">
      <c r="A8" s="56" t="s">
        <v>49</v>
      </c>
      <c r="B8" s="24" t="s">
        <v>28</v>
      </c>
      <c r="C8" s="34">
        <v>0.01</v>
      </c>
      <c r="D8" s="35">
        <v>0</v>
      </c>
      <c r="E8" s="35">
        <v>0</v>
      </c>
      <c r="F8" s="25">
        <f>(C8*'Labor Costs'!$F$9)+(D8*('Labor Costs'!$D$7))+(E8*'Labor Costs'!$F$10)</f>
        <v>0.94000000000000006</v>
      </c>
      <c r="G8" s="26">
        <v>863</v>
      </c>
      <c r="H8" s="27">
        <v>260</v>
      </c>
      <c r="I8" s="27">
        <f t="shared" ref="I8:I13" si="5">G8*H8</f>
        <v>224380</v>
      </c>
      <c r="J8" s="28">
        <f t="shared" si="0"/>
        <v>2243.8000000000002</v>
      </c>
      <c r="K8" s="28">
        <f t="shared" si="1"/>
        <v>210917.2</v>
      </c>
      <c r="L8" s="29" t="s">
        <v>29</v>
      </c>
    </row>
    <row r="9" spans="1:12" ht="67.5" x14ac:dyDescent="0.25">
      <c r="A9" s="56" t="s">
        <v>30</v>
      </c>
      <c r="B9" s="30" t="s">
        <v>31</v>
      </c>
      <c r="C9" s="34">
        <v>1</v>
      </c>
      <c r="D9" s="36">
        <v>0</v>
      </c>
      <c r="E9" s="36">
        <v>0.25</v>
      </c>
      <c r="F9" s="25">
        <f>(C9*'Labor Costs'!$F$9)+(D9*('Labor Costs'!$D$7))+(E9*'Labor Costs'!$F$10)</f>
        <v>141</v>
      </c>
      <c r="G9" s="26">
        <v>863</v>
      </c>
      <c r="H9" s="27">
        <v>1</v>
      </c>
      <c r="I9" s="27">
        <f t="shared" si="5"/>
        <v>863</v>
      </c>
      <c r="J9" s="28">
        <f t="shared" si="0"/>
        <v>1078.75</v>
      </c>
      <c r="K9" s="28">
        <f t="shared" si="1"/>
        <v>121683</v>
      </c>
      <c r="L9" s="29" t="s">
        <v>32</v>
      </c>
    </row>
    <row r="10" spans="1:12" ht="41.25" x14ac:dyDescent="0.25">
      <c r="A10" s="56" t="s">
        <v>33</v>
      </c>
      <c r="B10" s="30" t="s">
        <v>34</v>
      </c>
      <c r="C10" s="34">
        <v>40</v>
      </c>
      <c r="D10" s="36">
        <v>0</v>
      </c>
      <c r="E10" s="36">
        <v>0</v>
      </c>
      <c r="F10" s="25">
        <f>(C10*'Labor Costs'!$F$9)+(D10*('Labor Costs'!$D$7))+(E10*'Labor Costs'!$F$10)</f>
        <v>3760</v>
      </c>
      <c r="G10" s="26">
        <v>863</v>
      </c>
      <c r="H10" s="27">
        <v>1</v>
      </c>
      <c r="I10" s="27">
        <f>G10*H10</f>
        <v>863</v>
      </c>
      <c r="J10" s="28">
        <f t="shared" si="0"/>
        <v>34520</v>
      </c>
      <c r="K10" s="28">
        <f t="shared" si="1"/>
        <v>3244880</v>
      </c>
      <c r="L10" s="29" t="s">
        <v>35</v>
      </c>
    </row>
    <row r="11" spans="1:12" ht="27.75" x14ac:dyDescent="0.25">
      <c r="A11" s="56" t="s">
        <v>33</v>
      </c>
      <c r="B11" s="24" t="s">
        <v>36</v>
      </c>
      <c r="C11" s="34">
        <v>0.05</v>
      </c>
      <c r="D11" s="36">
        <v>0</v>
      </c>
      <c r="E11" s="36">
        <v>0</v>
      </c>
      <c r="F11" s="25">
        <f>(C11*'Labor Costs'!$F$9)+(D11*('Labor Costs'!$D$7))+(E11*'Labor Costs'!$F$10)</f>
        <v>4.7</v>
      </c>
      <c r="G11" s="26">
        <v>863</v>
      </c>
      <c r="H11" s="27">
        <v>260</v>
      </c>
      <c r="I11" s="27">
        <f t="shared" si="5"/>
        <v>224380</v>
      </c>
      <c r="J11" s="28">
        <f t="shared" si="0"/>
        <v>11219</v>
      </c>
      <c r="K11" s="28">
        <f t="shared" si="1"/>
        <v>1054586</v>
      </c>
      <c r="L11" s="29" t="s">
        <v>35</v>
      </c>
    </row>
    <row r="12" spans="1:12" ht="41.25" x14ac:dyDescent="0.25">
      <c r="A12" s="56" t="s">
        <v>33</v>
      </c>
      <c r="B12" s="24" t="s">
        <v>37</v>
      </c>
      <c r="C12" s="34">
        <v>0.01</v>
      </c>
      <c r="D12" s="36">
        <v>0</v>
      </c>
      <c r="E12" s="36">
        <v>0</v>
      </c>
      <c r="F12" s="25">
        <f>(C12*'Labor Costs'!$F$9)+(D12*('Labor Costs'!$D$7))+(E12*'Labor Costs'!$F$10)</f>
        <v>0.94000000000000006</v>
      </c>
      <c r="G12" s="26">
        <v>863</v>
      </c>
      <c r="H12" s="27">
        <v>260</v>
      </c>
      <c r="I12" s="27">
        <f t="shared" si="5"/>
        <v>224380</v>
      </c>
      <c r="J12" s="28">
        <f t="shared" si="0"/>
        <v>2243.8000000000002</v>
      </c>
      <c r="K12" s="28">
        <f t="shared" si="1"/>
        <v>210917.2</v>
      </c>
      <c r="L12" s="29" t="s">
        <v>35</v>
      </c>
    </row>
    <row r="13" spans="1:12" ht="99" customHeight="1" thickBot="1" x14ac:dyDescent="0.3">
      <c r="A13" s="56" t="s">
        <v>33</v>
      </c>
      <c r="B13" s="24" t="s">
        <v>38</v>
      </c>
      <c r="C13" s="34">
        <v>0.05</v>
      </c>
      <c r="D13" s="36">
        <v>0</v>
      </c>
      <c r="E13" s="36">
        <v>0</v>
      </c>
      <c r="F13" s="25">
        <f>(C13*'Labor Costs'!$F$9)+(D13*('Labor Costs'!$D$7))+(E13*'Labor Costs'!$F$10)</f>
        <v>4.7</v>
      </c>
      <c r="G13" s="26">
        <v>863</v>
      </c>
      <c r="H13" s="27">
        <v>260</v>
      </c>
      <c r="I13" s="27">
        <f t="shared" si="5"/>
        <v>224380</v>
      </c>
      <c r="J13" s="28">
        <f t="shared" si="0"/>
        <v>11219</v>
      </c>
      <c r="K13" s="28">
        <f t="shared" ref="K13" si="6">F13*I13</f>
        <v>1054586</v>
      </c>
      <c r="L13" s="29" t="s">
        <v>35</v>
      </c>
    </row>
    <row r="14" spans="1:12" ht="15.75" thickBot="1" x14ac:dyDescent="0.3">
      <c r="A14" s="66" t="s">
        <v>39</v>
      </c>
      <c r="B14" s="67"/>
      <c r="C14" s="31"/>
      <c r="D14" s="32"/>
      <c r="E14" s="32"/>
      <c r="F14" s="32"/>
      <c r="G14" s="32">
        <f>SUM(G5:G13)</f>
        <v>7767</v>
      </c>
      <c r="H14" s="32"/>
      <c r="I14" s="32">
        <f>SUM(I5:I13)</f>
        <v>907013</v>
      </c>
      <c r="J14" s="32">
        <f>SUM(J5:J13)</f>
        <v>70463.950000000012</v>
      </c>
      <c r="K14" s="32">
        <f>SUM(K5:K13)</f>
        <v>6643891.7999999998</v>
      </c>
      <c r="L14" s="33"/>
    </row>
    <row r="15" spans="1:12" ht="15.75" x14ac:dyDescent="0.25">
      <c r="A15" s="15"/>
    </row>
    <row r="16" spans="1:12" ht="15.75" x14ac:dyDescent="0.25">
      <c r="A16" s="40"/>
    </row>
    <row r="17" spans="1:1" ht="15.75" x14ac:dyDescent="0.25">
      <c r="A17" s="40"/>
    </row>
    <row r="18" spans="1:1" ht="15.75" x14ac:dyDescent="0.25">
      <c r="A18" s="15"/>
    </row>
    <row r="19" spans="1:1" ht="15.75" x14ac:dyDescent="0.25">
      <c r="A19" s="15" t="s">
        <v>40</v>
      </c>
    </row>
    <row r="21" spans="1:1" ht="15.75" x14ac:dyDescent="0.25">
      <c r="A21" s="38" t="s">
        <v>41</v>
      </c>
    </row>
    <row r="49" spans="1:10" s="2" customFormat="1" ht="18" customHeight="1" x14ac:dyDescent="0.25"/>
    <row r="50" spans="1:10" s="3" customFormat="1" ht="15.75" x14ac:dyDescent="0.25"/>
    <row r="56" spans="1:10" s="2" customFormat="1" x14ac:dyDescent="0.25"/>
    <row r="57" spans="1:10" ht="25.5" x14ac:dyDescent="0.35">
      <c r="A57" s="4"/>
      <c r="B57" s="5"/>
      <c r="C57" s="5"/>
      <c r="D57" s="5"/>
      <c r="E57" s="5"/>
      <c r="F57" s="5"/>
      <c r="G57" s="5"/>
      <c r="H57" s="5"/>
      <c r="I57" s="5"/>
      <c r="J57" s="5"/>
    </row>
    <row r="58" spans="1:10" ht="25.5" x14ac:dyDescent="0.35">
      <c r="A58" s="5"/>
      <c r="B58" s="5"/>
      <c r="C58" s="5"/>
      <c r="D58" s="5"/>
      <c r="E58" s="5"/>
      <c r="F58" s="5"/>
      <c r="G58" s="5"/>
      <c r="H58" s="5"/>
      <c r="I58" s="5"/>
      <c r="J58" s="5"/>
    </row>
  </sheetData>
  <mergeCells count="7">
    <mergeCell ref="A14:B14"/>
    <mergeCell ref="A1:L1"/>
    <mergeCell ref="A2:L2"/>
    <mergeCell ref="A3:B3"/>
    <mergeCell ref="C3:F3"/>
    <mergeCell ref="G3:K3"/>
    <mergeCell ref="L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58"/>
  <sheetViews>
    <sheetView zoomScale="80" zoomScaleNormal="80" workbookViewId="0">
      <selection activeCell="C11" sqref="C11"/>
    </sheetView>
  </sheetViews>
  <sheetFormatPr defaultRowHeight="15" x14ac:dyDescent="0.25"/>
  <cols>
    <col min="1" max="1" width="19.42578125" customWidth="1"/>
    <col min="2" max="2" width="28.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4.28515625" customWidth="1"/>
  </cols>
  <sheetData>
    <row r="1" spans="1:12" ht="15.75" thickBot="1" x14ac:dyDescent="0.3">
      <c r="A1" s="59" t="s">
        <v>10</v>
      </c>
      <c r="B1" s="60"/>
      <c r="C1" s="60"/>
      <c r="D1" s="60"/>
      <c r="E1" s="60"/>
      <c r="F1" s="60"/>
      <c r="G1" s="60"/>
      <c r="H1" s="60"/>
      <c r="I1" s="61"/>
      <c r="J1" s="61"/>
      <c r="K1" s="61"/>
      <c r="L1" s="62"/>
    </row>
    <row r="2" spans="1:12" ht="15.75" thickBot="1" x14ac:dyDescent="0.3">
      <c r="A2" s="63" t="s">
        <v>50</v>
      </c>
      <c r="B2" s="64"/>
      <c r="C2" s="64"/>
      <c r="D2" s="64"/>
      <c r="E2" s="64"/>
      <c r="F2" s="64"/>
      <c r="G2" s="64"/>
      <c r="H2" s="64"/>
      <c r="I2" s="64"/>
      <c r="J2" s="64"/>
      <c r="K2" s="64"/>
      <c r="L2" s="65"/>
    </row>
    <row r="3" spans="1:12" s="1" customFormat="1" ht="15.75" thickBot="1" x14ac:dyDescent="0.3">
      <c r="A3" s="68" t="s">
        <v>12</v>
      </c>
      <c r="B3" s="69"/>
      <c r="C3" s="70" t="s">
        <v>13</v>
      </c>
      <c r="D3" s="71"/>
      <c r="E3" s="71"/>
      <c r="F3" s="72"/>
      <c r="G3" s="69" t="s">
        <v>0</v>
      </c>
      <c r="H3" s="73"/>
      <c r="I3" s="73"/>
      <c r="J3" s="73"/>
      <c r="K3" s="73"/>
      <c r="L3" s="74"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5"/>
    </row>
    <row r="5" spans="1:12" ht="54.75" x14ac:dyDescent="0.25">
      <c r="A5" s="56" t="s">
        <v>22</v>
      </c>
      <c r="B5" s="24" t="s">
        <v>23</v>
      </c>
      <c r="C5" s="34">
        <v>0.05</v>
      </c>
      <c r="D5" s="35">
        <v>0</v>
      </c>
      <c r="E5" s="35">
        <v>0</v>
      </c>
      <c r="F5" s="25">
        <f>(C5*'Labor Costs'!$F$9)+(D5*('Labor Costs'!$D$7))+(E5*'Labor Costs'!$F$10)</f>
        <v>4.7</v>
      </c>
      <c r="G5" s="26">
        <v>153</v>
      </c>
      <c r="H5" s="27">
        <v>4</v>
      </c>
      <c r="I5" s="27">
        <f t="shared" ref="I5:I13" si="0">G5*H5</f>
        <v>612</v>
      </c>
      <c r="J5" s="28">
        <f t="shared" ref="J5:J13" si="1">(C5+D5+E5)*I5</f>
        <v>30.6</v>
      </c>
      <c r="K5" s="28">
        <f t="shared" ref="K5:K12" si="2">F5*I5</f>
        <v>2876.4</v>
      </c>
      <c r="L5" s="29" t="s">
        <v>24</v>
      </c>
    </row>
    <row r="6" spans="1:12" ht="27.75" x14ac:dyDescent="0.25">
      <c r="A6" s="56" t="s">
        <v>22</v>
      </c>
      <c r="B6" s="24" t="s">
        <v>25</v>
      </c>
      <c r="C6" s="34">
        <v>2</v>
      </c>
      <c r="D6" s="35">
        <v>0</v>
      </c>
      <c r="E6" s="35">
        <v>0</v>
      </c>
      <c r="F6" s="25">
        <f>(C6*'Labor Costs'!$F$9)+(D6*('Labor Costs'!$D$7))+(E6*'Labor Costs'!$F$10)</f>
        <v>188</v>
      </c>
      <c r="G6" s="37">
        <v>153</v>
      </c>
      <c r="H6" s="27">
        <v>4</v>
      </c>
      <c r="I6" s="27">
        <f t="shared" si="0"/>
        <v>612</v>
      </c>
      <c r="J6" s="28">
        <f t="shared" si="1"/>
        <v>1224</v>
      </c>
      <c r="K6" s="28">
        <f t="shared" si="2"/>
        <v>115056</v>
      </c>
      <c r="L6" s="29" t="s">
        <v>24</v>
      </c>
    </row>
    <row r="7" spans="1:12" ht="57" customHeight="1" x14ac:dyDescent="0.25">
      <c r="A7" s="56" t="s">
        <v>22</v>
      </c>
      <c r="B7" s="24" t="s">
        <v>26</v>
      </c>
      <c r="C7" s="34">
        <v>1</v>
      </c>
      <c r="D7" s="35">
        <v>0</v>
      </c>
      <c r="E7" s="35">
        <v>0</v>
      </c>
      <c r="F7" s="25">
        <f>(C7*'Labor Costs'!$F$9)+(D7*('Labor Costs'!$D$7))+(E7*'Labor Costs'!$F$10)</f>
        <v>94</v>
      </c>
      <c r="G7" s="26">
        <v>153</v>
      </c>
      <c r="H7" s="27">
        <v>1</v>
      </c>
      <c r="I7" s="27">
        <f t="shared" ref="I7" si="3">G7*H7</f>
        <v>153</v>
      </c>
      <c r="J7" s="28">
        <f t="shared" ref="J7" si="4">(C7+D7+E7)*I7</f>
        <v>153</v>
      </c>
      <c r="K7" s="28">
        <f t="shared" ref="K7" si="5">F7*I7</f>
        <v>14382</v>
      </c>
      <c r="L7" s="29" t="s">
        <v>24</v>
      </c>
    </row>
    <row r="8" spans="1:12" ht="27.75" x14ac:dyDescent="0.25">
      <c r="A8" s="56" t="s">
        <v>27</v>
      </c>
      <c r="B8" s="24" t="s">
        <v>28</v>
      </c>
      <c r="C8" s="34">
        <v>0.01</v>
      </c>
      <c r="D8" s="35">
        <v>0</v>
      </c>
      <c r="E8" s="35">
        <v>0</v>
      </c>
      <c r="F8" s="25">
        <f>(C8*'Labor Costs'!$F$9)+(D8*('Labor Costs'!$D$7))+(E8*'Labor Costs'!$F$10)</f>
        <v>0.94000000000000006</v>
      </c>
      <c r="G8" s="26">
        <v>153</v>
      </c>
      <c r="H8" s="27">
        <v>260</v>
      </c>
      <c r="I8" s="27">
        <f t="shared" si="0"/>
        <v>39780</v>
      </c>
      <c r="J8" s="28">
        <f t="shared" si="1"/>
        <v>397.8</v>
      </c>
      <c r="K8" s="28">
        <f t="shared" si="2"/>
        <v>37393.200000000004</v>
      </c>
      <c r="L8" s="29" t="s">
        <v>29</v>
      </c>
    </row>
    <row r="9" spans="1:12" ht="54" x14ac:dyDescent="0.25">
      <c r="A9" s="56" t="s">
        <v>30</v>
      </c>
      <c r="B9" s="30" t="s">
        <v>31</v>
      </c>
      <c r="C9" s="34">
        <v>1</v>
      </c>
      <c r="D9" s="36">
        <v>0</v>
      </c>
      <c r="E9" s="36">
        <v>0.25</v>
      </c>
      <c r="F9" s="25">
        <f>(C9*'Labor Costs'!$F$9)+(D9*('Labor Costs'!$D$7))+(E9*'Labor Costs'!$F$10)</f>
        <v>141</v>
      </c>
      <c r="G9" s="26">
        <v>153</v>
      </c>
      <c r="H9" s="27">
        <v>1</v>
      </c>
      <c r="I9" s="27">
        <f t="shared" si="0"/>
        <v>153</v>
      </c>
      <c r="J9" s="28">
        <f t="shared" si="1"/>
        <v>191.25</v>
      </c>
      <c r="K9" s="28">
        <f t="shared" si="2"/>
        <v>21573</v>
      </c>
      <c r="L9" s="29" t="s">
        <v>32</v>
      </c>
    </row>
    <row r="10" spans="1:12" ht="41.25" x14ac:dyDescent="0.25">
      <c r="A10" s="56" t="s">
        <v>33</v>
      </c>
      <c r="B10" s="30" t="s">
        <v>34</v>
      </c>
      <c r="C10" s="34">
        <v>40</v>
      </c>
      <c r="D10" s="36">
        <v>0</v>
      </c>
      <c r="E10" s="36">
        <v>0</v>
      </c>
      <c r="F10" s="25">
        <f>(C10*'Labor Costs'!$F$9)+(D10*('Labor Costs'!$D$7))+(E10*'Labor Costs'!$F$10)</f>
        <v>3760</v>
      </c>
      <c r="G10" s="26">
        <v>153</v>
      </c>
      <c r="H10" s="27">
        <v>1</v>
      </c>
      <c r="I10" s="27">
        <f>G10*H10</f>
        <v>153</v>
      </c>
      <c r="J10" s="28">
        <f t="shared" si="1"/>
        <v>6120</v>
      </c>
      <c r="K10" s="28">
        <f t="shared" si="2"/>
        <v>575280</v>
      </c>
      <c r="L10" s="29" t="s">
        <v>35</v>
      </c>
    </row>
    <row r="11" spans="1:12" ht="27.75" x14ac:dyDescent="0.25">
      <c r="A11" s="56" t="s">
        <v>33</v>
      </c>
      <c r="B11" s="24" t="s">
        <v>36</v>
      </c>
      <c r="C11" s="34">
        <v>0.05</v>
      </c>
      <c r="D11" s="36">
        <v>0</v>
      </c>
      <c r="E11" s="36">
        <v>0</v>
      </c>
      <c r="F11" s="25">
        <f>(C11*'Labor Costs'!$F$9)+(D11*('Labor Costs'!$D$7))+(E11*'Labor Costs'!$F$10)</f>
        <v>4.7</v>
      </c>
      <c r="G11" s="26">
        <v>153</v>
      </c>
      <c r="H11" s="27">
        <v>260</v>
      </c>
      <c r="I11" s="27">
        <f t="shared" si="0"/>
        <v>39780</v>
      </c>
      <c r="J11" s="28">
        <f t="shared" si="1"/>
        <v>1989</v>
      </c>
      <c r="K11" s="28">
        <f t="shared" si="2"/>
        <v>186966</v>
      </c>
      <c r="L11" s="29" t="s">
        <v>35</v>
      </c>
    </row>
    <row r="12" spans="1:12" ht="41.25" x14ac:dyDescent="0.25">
      <c r="A12" s="56" t="s">
        <v>33</v>
      </c>
      <c r="B12" s="24" t="s">
        <v>37</v>
      </c>
      <c r="C12" s="34">
        <v>0.01</v>
      </c>
      <c r="D12" s="36">
        <v>0</v>
      </c>
      <c r="E12" s="36">
        <v>0</v>
      </c>
      <c r="F12" s="25">
        <f>(C12*'Labor Costs'!$F$9)+(D12*('Labor Costs'!$D$7))+(E12*'Labor Costs'!$F$10)</f>
        <v>0.94000000000000006</v>
      </c>
      <c r="G12" s="26">
        <v>153</v>
      </c>
      <c r="H12" s="27">
        <v>260</v>
      </c>
      <c r="I12" s="27">
        <f t="shared" si="0"/>
        <v>39780</v>
      </c>
      <c r="J12" s="28">
        <f t="shared" si="1"/>
        <v>397.8</v>
      </c>
      <c r="K12" s="28">
        <f t="shared" si="2"/>
        <v>37393.200000000004</v>
      </c>
      <c r="L12" s="29" t="s">
        <v>35</v>
      </c>
    </row>
    <row r="13" spans="1:12" ht="96" thickBot="1" x14ac:dyDescent="0.3">
      <c r="A13" s="56" t="s">
        <v>33</v>
      </c>
      <c r="B13" s="24" t="s">
        <v>38</v>
      </c>
      <c r="C13" s="34">
        <v>0.05</v>
      </c>
      <c r="D13" s="36">
        <v>0</v>
      </c>
      <c r="E13" s="36">
        <v>0</v>
      </c>
      <c r="F13" s="25">
        <f>(C13*'Labor Costs'!$F$9)+(D13*('Labor Costs'!$D$7))+(E13*'Labor Costs'!$F$10)</f>
        <v>4.7</v>
      </c>
      <c r="G13" s="26">
        <v>153</v>
      </c>
      <c r="H13" s="27">
        <v>260</v>
      </c>
      <c r="I13" s="27">
        <f t="shared" si="0"/>
        <v>39780</v>
      </c>
      <c r="J13" s="28">
        <f t="shared" si="1"/>
        <v>1989</v>
      </c>
      <c r="K13" s="28">
        <f t="shared" ref="K13" si="6">F13*I13</f>
        <v>186966</v>
      </c>
      <c r="L13" s="29" t="s">
        <v>35</v>
      </c>
    </row>
    <row r="14" spans="1:12" ht="15.75" thickBot="1" x14ac:dyDescent="0.3">
      <c r="A14" s="66" t="s">
        <v>39</v>
      </c>
      <c r="B14" s="67"/>
      <c r="C14" s="31"/>
      <c r="D14" s="32"/>
      <c r="E14" s="32"/>
      <c r="F14" s="32"/>
      <c r="G14" s="32">
        <f>SUM(G5:G13)</f>
        <v>1377</v>
      </c>
      <c r="H14" s="32"/>
      <c r="I14" s="32">
        <f>SUM(I5:I13)</f>
        <v>160803</v>
      </c>
      <c r="J14" s="32">
        <f>SUM(J5:J13)</f>
        <v>12492.449999999999</v>
      </c>
      <c r="K14" s="32">
        <f>SUM(K5:K13)</f>
        <v>1177885.7999999998</v>
      </c>
      <c r="L14" s="33"/>
    </row>
    <row r="15" spans="1:12" ht="15.75" x14ac:dyDescent="0.25">
      <c r="A15" s="15"/>
    </row>
    <row r="16" spans="1:12" ht="15.75" x14ac:dyDescent="0.25">
      <c r="A16" s="15" t="s">
        <v>40</v>
      </c>
      <c r="B16" s="15"/>
    </row>
    <row r="18" spans="1:2" ht="15.75" x14ac:dyDescent="0.25">
      <c r="A18" s="38" t="s">
        <v>41</v>
      </c>
      <c r="B18" s="38"/>
    </row>
    <row r="19" spans="1:2" ht="15.75" x14ac:dyDescent="0.25">
      <c r="A19" s="15"/>
    </row>
    <row r="49" spans="1:10" s="2" customFormat="1" ht="18" customHeight="1" x14ac:dyDescent="0.25"/>
    <row r="50" spans="1:10" s="3" customFormat="1" ht="15.75" x14ac:dyDescent="0.25"/>
    <row r="56" spans="1:10" s="2" customFormat="1" x14ac:dyDescent="0.25"/>
    <row r="57" spans="1:10" ht="25.5" x14ac:dyDescent="0.35">
      <c r="A57" s="4"/>
      <c r="B57" s="5"/>
      <c r="C57" s="5"/>
      <c r="D57" s="5"/>
      <c r="E57" s="5"/>
      <c r="F57" s="5"/>
      <c r="G57" s="5"/>
      <c r="H57" s="5"/>
      <c r="I57" s="5"/>
      <c r="J57" s="5"/>
    </row>
    <row r="58" spans="1:10" ht="25.5" x14ac:dyDescent="0.35">
      <c r="A58" s="5"/>
      <c r="B58" s="5"/>
      <c r="C58" s="5"/>
      <c r="D58" s="5"/>
      <c r="E58" s="5"/>
      <c r="F58" s="5"/>
      <c r="G58" s="5"/>
      <c r="H58" s="5"/>
      <c r="I58" s="5"/>
      <c r="J58" s="5"/>
    </row>
  </sheetData>
  <mergeCells count="7">
    <mergeCell ref="A1:L1"/>
    <mergeCell ref="A2:L2"/>
    <mergeCell ref="A14:B14"/>
    <mergeCell ref="A3:B3"/>
    <mergeCell ref="C3:F3"/>
    <mergeCell ref="G3:K3"/>
    <mergeCell ref="L3:L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H17"/>
  <sheetViews>
    <sheetView workbookViewId="0">
      <selection activeCell="B9" sqref="B9:E9"/>
    </sheetView>
  </sheetViews>
  <sheetFormatPr defaultRowHeight="15" x14ac:dyDescent="0.25"/>
  <cols>
    <col min="1" max="1" width="11.28515625" customWidth="1"/>
    <col min="2" max="2" width="21.42578125" bestFit="1" customWidth="1"/>
    <col min="3" max="4" width="11.85546875" customWidth="1"/>
    <col min="5" max="5" width="10.42578125" customWidth="1"/>
    <col min="6" max="6" width="11.85546875" customWidth="1"/>
  </cols>
  <sheetData>
    <row r="2" spans="2:8" ht="15.75" thickBot="1" x14ac:dyDescent="0.3"/>
    <row r="3" spans="2:8" ht="19.5" thickBot="1" x14ac:dyDescent="0.35">
      <c r="B3" s="77" t="s">
        <v>51</v>
      </c>
      <c r="C3" s="78"/>
      <c r="D3" s="78"/>
      <c r="E3" s="78"/>
      <c r="F3" s="79"/>
    </row>
    <row r="4" spans="2:8" ht="47.25" x14ac:dyDescent="0.25">
      <c r="B4" s="6" t="s">
        <v>52</v>
      </c>
      <c r="C4" s="7" t="s">
        <v>53</v>
      </c>
      <c r="D4" s="7" t="s">
        <v>54</v>
      </c>
      <c r="E4" s="8" t="s">
        <v>55</v>
      </c>
      <c r="F4" s="9" t="s">
        <v>56</v>
      </c>
    </row>
    <row r="5" spans="2:8" x14ac:dyDescent="0.25">
      <c r="B5" s="10" t="s">
        <v>57</v>
      </c>
      <c r="C5" s="50">
        <v>57.2</v>
      </c>
      <c r="D5" s="11">
        <f>ROUNDUP(C5*2,0)</f>
        <v>115</v>
      </c>
      <c r="E5" s="11">
        <v>0.05</v>
      </c>
      <c r="F5" s="52">
        <f>D5*E5</f>
        <v>5.75</v>
      </c>
    </row>
    <row r="6" spans="2:8" x14ac:dyDescent="0.25">
      <c r="B6" s="10" t="s">
        <v>58</v>
      </c>
      <c r="C6" s="50">
        <v>52.99</v>
      </c>
      <c r="D6" s="11">
        <f t="shared" ref="D6:D8" si="0">ROUNDUP(C6*2,0)</f>
        <v>106</v>
      </c>
      <c r="E6" s="11">
        <v>0.7</v>
      </c>
      <c r="F6" s="52">
        <f t="shared" ref="F6:F8" si="1">D6*E6</f>
        <v>74.199999999999989</v>
      </c>
    </row>
    <row r="7" spans="2:8" x14ac:dyDescent="0.25">
      <c r="B7" s="10" t="s">
        <v>59</v>
      </c>
      <c r="C7" s="50">
        <v>19.670000000000002</v>
      </c>
      <c r="D7" s="11">
        <f t="shared" si="0"/>
        <v>40</v>
      </c>
      <c r="E7" s="11">
        <v>0.2</v>
      </c>
      <c r="F7" s="52">
        <f t="shared" si="1"/>
        <v>8</v>
      </c>
    </row>
    <row r="8" spans="2:8" ht="15.75" thickBot="1" x14ac:dyDescent="0.3">
      <c r="B8" s="12" t="s">
        <v>60</v>
      </c>
      <c r="C8" s="51">
        <v>57.25</v>
      </c>
      <c r="D8" s="11">
        <f t="shared" si="0"/>
        <v>115</v>
      </c>
      <c r="E8" s="13">
        <v>0.05</v>
      </c>
      <c r="F8" s="53">
        <f t="shared" si="1"/>
        <v>5.75</v>
      </c>
    </row>
    <row r="9" spans="2:8" x14ac:dyDescent="0.25">
      <c r="B9" s="80" t="s">
        <v>61</v>
      </c>
      <c r="C9" s="81"/>
      <c r="D9" s="81"/>
      <c r="E9" s="82"/>
      <c r="F9" s="55">
        <f>ROUNDUP(SUM(F5:F8),0)</f>
        <v>94</v>
      </c>
    </row>
    <row r="10" spans="2:8" ht="18" thickBot="1" x14ac:dyDescent="0.3">
      <c r="B10" s="83" t="s">
        <v>62</v>
      </c>
      <c r="C10" s="84"/>
      <c r="D10" s="84"/>
      <c r="E10" s="85"/>
      <c r="F10" s="14">
        <f>F9*2</f>
        <v>188</v>
      </c>
    </row>
    <row r="11" spans="2:8" x14ac:dyDescent="0.25">
      <c r="B11" s="86" t="s">
        <v>63</v>
      </c>
      <c r="C11" s="86"/>
      <c r="D11" s="86"/>
      <c r="E11" s="86"/>
      <c r="F11" s="87"/>
      <c r="G11" s="87"/>
      <c r="H11" s="87"/>
    </row>
    <row r="12" spans="2:8" x14ac:dyDescent="0.25">
      <c r="B12" s="87"/>
      <c r="C12" s="87"/>
      <c r="D12" s="87"/>
      <c r="E12" s="87"/>
      <c r="F12" s="87"/>
      <c r="G12" s="87"/>
      <c r="H12" s="87"/>
    </row>
    <row r="13" spans="2:8" x14ac:dyDescent="0.25">
      <c r="B13" s="86" t="s">
        <v>64</v>
      </c>
      <c r="C13" s="86"/>
      <c r="D13" s="86"/>
      <c r="E13" s="86"/>
      <c r="F13" s="87"/>
      <c r="G13" s="87"/>
      <c r="H13" s="87"/>
    </row>
    <row r="14" spans="2:8" ht="33" customHeight="1" x14ac:dyDescent="0.25">
      <c r="B14" s="87"/>
      <c r="C14" s="87"/>
      <c r="D14" s="87"/>
      <c r="E14" s="87"/>
      <c r="F14" s="87"/>
      <c r="G14" s="87"/>
      <c r="H14" s="87"/>
    </row>
    <row r="16" spans="2:8" x14ac:dyDescent="0.25">
      <c r="B16" s="49" t="s">
        <v>65</v>
      </c>
    </row>
    <row r="17" spans="2:2" x14ac:dyDescent="0.25">
      <c r="B17" t="s">
        <v>66</v>
      </c>
    </row>
  </sheetData>
  <mergeCells count="5">
    <mergeCell ref="B3:F3"/>
    <mergeCell ref="B9:E9"/>
    <mergeCell ref="B10:E10"/>
    <mergeCell ref="B11:H12"/>
    <mergeCell ref="B13: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F6912F437DCB94F840E0C7C2B0DB5BE" ma:contentTypeVersion="8" ma:contentTypeDescription="Create a new document." ma:contentTypeScope="" ma:versionID="851d25b4f6ccb880746c2f5b81c4b3a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cb148e5-f150-4e85-b8d1-0db2801d4591" xmlns:ns6="7d8dd676-26ca-4e08-b90f-b4e0026a58ac" targetNamespace="http://schemas.microsoft.com/office/2006/metadata/properties" ma:root="true" ma:fieldsID="68d2e37c7314b13e199285de0797d0c8" ns1:_="" ns2:_="" ns3:_="" ns4:_="" ns5:_="" ns6:_="">
    <xsd:import namespace="http://schemas.microsoft.com/sharepoint/v3"/>
    <xsd:import namespace="4ffa91fb-a0ff-4ac5-b2db-65c790d184a4"/>
    <xsd:import namespace="http://schemas.microsoft.com/sharepoint.v3"/>
    <xsd:import namespace="http://schemas.microsoft.com/sharepoint/v3/fields"/>
    <xsd:import namespace="ecb148e5-f150-4e85-b8d1-0db2801d4591"/>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b148e5-f150-4e85-b8d1-0db2801d4591"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2019-03-09T05:00:00+00:00</Document_x0020_Creation_x0020_Date>
    <EPA_x0020_Office xmlns="4ffa91fb-a0ff-4ac5-b2db-65c790d184a4">OAR-OTAQ-CD-FCCP</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Boylan, Thomas</DisplayName>
        <AccountId>10751</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FCD29CDE-D6FE-4CB7-951C-0D22D50DD017}">
  <ds:schemaRefs>
    <ds:schemaRef ds:uri="http://schemas.microsoft.com/sharepoint/v3/contenttype/forms"/>
  </ds:schemaRefs>
</ds:datastoreItem>
</file>

<file path=customXml/itemProps2.xml><?xml version="1.0" encoding="utf-8"?>
<ds:datastoreItem xmlns:ds="http://schemas.openxmlformats.org/officeDocument/2006/customXml" ds:itemID="{A1E45B9F-F957-4D14-A17C-78DDFDE7B996}">
  <ds:schemaRefs>
    <ds:schemaRef ds:uri="Microsoft.SharePoint.Taxonomy.ContentTypeSync"/>
  </ds:schemaRefs>
</ds:datastoreItem>
</file>

<file path=customXml/itemProps3.xml><?xml version="1.0" encoding="utf-8"?>
<ds:datastoreItem xmlns:ds="http://schemas.openxmlformats.org/officeDocument/2006/customXml" ds:itemID="{EDD872AF-C3C8-410D-A653-13F8B89F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cb148e5-f150-4e85-b8d1-0db2801d4591"/>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B34F6D-87C3-4D1F-ACDB-C945F67E0A3C}">
  <ds:schemaRefs>
    <ds:schemaRef ds:uri="http://schemas.microsoft.com/sharepoint/v3/fields"/>
    <ds:schemaRef ds:uri="http://schemas.microsoft.com/office/2006/documentManagement/types"/>
    <ds:schemaRef ds:uri="7d8dd676-26ca-4e08-b90f-b4e0026a58ac"/>
    <ds:schemaRef ds:uri="http://schemas.microsoft.com/office/infopath/2007/PartnerControls"/>
    <ds:schemaRef ds:uri="http://purl.org/dc/elements/1.1/"/>
    <ds:schemaRef ds:uri="4ffa91fb-a0ff-4ac5-b2db-65c790d184a4"/>
    <ds:schemaRef ds:uri="http://schemas.microsoft.com/office/2006/metadata/properties"/>
    <ds:schemaRef ds:uri="http://schemas.openxmlformats.org/package/2006/metadata/core-properties"/>
    <ds:schemaRef ds:uri="ecb148e5-f150-4e85-b8d1-0db2801d4591"/>
    <ds:schemaRef ds:uri="http://purl.org/dc/terms/"/>
    <ds:schemaRef ds:uri="http://schemas.microsoft.com/sharepoint.v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Totals</vt:lpstr>
      <vt:lpstr>I- RIN Generators</vt:lpstr>
      <vt:lpstr>II- Obligated Parties</vt:lpstr>
      <vt:lpstr>III- RIN Owners</vt:lpstr>
      <vt:lpstr>IV- Exporters</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ICR Detailed Burden Tables</dc:title>
  <dc:subject/>
  <dc:creator>Robert Anderson</dc:creator>
  <cp:keywords/>
  <dc:description/>
  <cp:lastModifiedBy>Author</cp:lastModifiedBy>
  <cp:revision/>
  <cp:lastPrinted>2019-03-11T15:00:46Z</cp:lastPrinted>
  <dcterms:created xsi:type="dcterms:W3CDTF">2016-04-05T14:34:29Z</dcterms:created>
  <dcterms:modified xsi:type="dcterms:W3CDTF">2019-03-11T15:01:39Z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0x0101001F6912F437DCB94F840E0C7C2B0DB5BE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