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01"/>
  <workbookPr defaultThemeVersion="124226"/>
  <mc:AlternateContent xmlns:mc="http://schemas.openxmlformats.org/markup-compatibility/2006">
    <mc:Choice Requires="x15">
      <x15ac:absPath xmlns:x15ac="http://schemas.microsoft.com/office/spreadsheetml/2010/11/ac" url="S:\Amanda S\ICR Renewals - 041317\2018 Project Work\0111.15 Asbestos\August 2018 Changes\"/>
    </mc:Choice>
  </mc:AlternateContent>
  <xr:revisionPtr revIDLastSave="0" documentId="8_{332CEA9A-F29D-4A40-ADCE-7060E530EEE3}" xr6:coauthVersionLast="38" xr6:coauthVersionMax="38" xr10:uidLastSave="{00000000-0000-0000-0000-000000000000}"/>
  <bookViews>
    <workbookView xWindow="0" yWindow="0" windowWidth="19200" windowHeight="8250" xr2:uid="{00000000-000D-0000-FFFF-FFFF00000000}"/>
  </bookViews>
  <sheets>
    <sheet name="# Respondents" sheetId="4" r:id="rId1"/>
    <sheet name="# Responses" sheetId="5" r:id="rId2"/>
    <sheet name="Respondent Burden" sheetId="1" r:id="rId3"/>
    <sheet name="Agency Burden" sheetId="3" r:id="rId4"/>
    <sheet name="Capital &amp; O&amp;M" sheetId="6" r:id="rId5"/>
    <sheet name="2018 COMPARISON" sheetId="7" r:id="rId6"/>
  </sheets>
  <definedNames>
    <definedName name="OLE_LINK1" localSheetId="3">'Agency Burden'!#REF!</definedName>
    <definedName name="_xlnm.Print_Area" localSheetId="5">'2018 COMPARISON'!$A$1:$C$75</definedName>
    <definedName name="_xlnm.Print_Area" localSheetId="2">'Respondent Burden'!$B$1:$P$101</definedName>
    <definedName name="_xlnm.Print_Titles" localSheetId="2">'Respondent Burden'!$4:$5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6" i="7" l="1"/>
  <c r="F29" i="5"/>
  <c r="C110" i="7"/>
  <c r="D110" i="7"/>
  <c r="G7" i="4"/>
  <c r="C15" i="5"/>
  <c r="D15" i="5"/>
  <c r="N33" i="3"/>
  <c r="C76" i="7"/>
  <c r="D12" i="5" l="1"/>
  <c r="D13" i="5"/>
  <c r="F9" i="1"/>
  <c r="F24" i="1"/>
  <c r="M4" i="1" l="1"/>
  <c r="F21" i="1" s="1"/>
  <c r="F22" i="1"/>
  <c r="F23" i="1" l="1"/>
  <c r="F69" i="1"/>
  <c r="C13" i="5"/>
  <c r="M8" i="1"/>
  <c r="F15" i="5" l="1"/>
  <c r="F13" i="5" l="1"/>
  <c r="B109" i="7" l="1"/>
  <c r="C12" i="5" l="1"/>
  <c r="N8" i="1"/>
  <c r="C14" i="5" l="1"/>
  <c r="F12" i="5"/>
  <c r="F25" i="1"/>
  <c r="F18" i="3" l="1"/>
  <c r="D18" i="3"/>
  <c r="E18" i="3" s="1"/>
  <c r="F15" i="3"/>
  <c r="G15" i="3" s="1"/>
  <c r="H15" i="3" s="1"/>
  <c r="F54" i="1"/>
  <c r="F52" i="1"/>
  <c r="E23" i="1"/>
  <c r="G23" i="1" s="1"/>
  <c r="H23" i="1" s="1"/>
  <c r="G18" i="3" l="1"/>
  <c r="H18" i="3" s="1"/>
  <c r="I18" i="3"/>
  <c r="J18" i="3" s="1"/>
  <c r="C96" i="7" s="1"/>
  <c r="I15" i="3"/>
  <c r="J15" i="3" s="1"/>
  <c r="C93" i="7" s="1"/>
  <c r="I23" i="1"/>
  <c r="J23" i="1" s="1"/>
  <c r="C21" i="7" s="1"/>
  <c r="E25" i="1"/>
  <c r="G25" i="1" s="1"/>
  <c r="H25" i="1" l="1"/>
  <c r="I25" i="1"/>
  <c r="E101" i="1"/>
  <c r="D101" i="1"/>
  <c r="C101" i="1"/>
  <c r="D24" i="5"/>
  <c r="D25" i="5"/>
  <c r="D26" i="5"/>
  <c r="D27" i="5"/>
  <c r="D28" i="5"/>
  <c r="D23" i="5"/>
  <c r="C27" i="5"/>
  <c r="D19" i="5"/>
  <c r="D20" i="5"/>
  <c r="D21" i="5"/>
  <c r="D18" i="5"/>
  <c r="C21" i="5"/>
  <c r="D14" i="5"/>
  <c r="F14" i="5" s="1"/>
  <c r="D16" i="5"/>
  <c r="C10" i="5"/>
  <c r="F10" i="5" s="1"/>
  <c r="C9" i="5"/>
  <c r="F9" i="5" s="1"/>
  <c r="D6" i="5"/>
  <c r="D7" i="5"/>
  <c r="D5" i="5"/>
  <c r="F29" i="3"/>
  <c r="D26" i="3"/>
  <c r="D27" i="3"/>
  <c r="D28" i="3"/>
  <c r="D29" i="3"/>
  <c r="D30" i="3"/>
  <c r="D25" i="3"/>
  <c r="E25" i="3" s="1"/>
  <c r="F23" i="3"/>
  <c r="D23" i="3"/>
  <c r="E23" i="3" s="1"/>
  <c r="D21" i="3"/>
  <c r="E21" i="3" s="1"/>
  <c r="D22" i="3"/>
  <c r="E22" i="3" s="1"/>
  <c r="D20" i="3"/>
  <c r="E20" i="3" s="1"/>
  <c r="D16" i="3"/>
  <c r="E16" i="3" s="1"/>
  <c r="D17" i="3"/>
  <c r="E17" i="3" s="1"/>
  <c r="E14" i="3"/>
  <c r="D8" i="3"/>
  <c r="E8" i="3" s="1"/>
  <c r="D9" i="3"/>
  <c r="E9" i="3" s="1"/>
  <c r="D7" i="3"/>
  <c r="F8" i="3"/>
  <c r="F7" i="3"/>
  <c r="E56" i="1"/>
  <c r="G56" i="1" s="1"/>
  <c r="H56" i="1" s="1"/>
  <c r="E47" i="1"/>
  <c r="F47" i="1"/>
  <c r="E46" i="1"/>
  <c r="E37" i="1"/>
  <c r="F37" i="1"/>
  <c r="F30" i="3" s="1"/>
  <c r="E32" i="1"/>
  <c r="F32" i="1"/>
  <c r="C23" i="5" s="1"/>
  <c r="E30" i="1"/>
  <c r="G30" i="1" s="1"/>
  <c r="F27" i="1"/>
  <c r="F20" i="3" s="1"/>
  <c r="F15" i="1"/>
  <c r="F46" i="1" s="1"/>
  <c r="F14" i="1"/>
  <c r="C5" i="5" s="1"/>
  <c r="E15" i="1"/>
  <c r="E16" i="1"/>
  <c r="F16" i="1"/>
  <c r="C7" i="5" s="1"/>
  <c r="E10" i="4"/>
  <c r="F9" i="4"/>
  <c r="F8" i="4"/>
  <c r="F7" i="4"/>
  <c r="C8" i="4"/>
  <c r="C9" i="4"/>
  <c r="C7" i="4"/>
  <c r="D60" i="1"/>
  <c r="D54" i="1"/>
  <c r="E36" i="1"/>
  <c r="G36" i="1" s="1"/>
  <c r="C6" i="5" l="1"/>
  <c r="F21" i="5"/>
  <c r="J25" i="1"/>
  <c r="C23" i="7" s="1"/>
  <c r="F25" i="3"/>
  <c r="G25" i="3"/>
  <c r="I25" i="3" s="1"/>
  <c r="G20" i="3"/>
  <c r="H20" i="3" s="1"/>
  <c r="C28" i="5"/>
  <c r="F28" i="5" s="1"/>
  <c r="C18" i="5"/>
  <c r="F18" i="5" s="1"/>
  <c r="F9" i="3"/>
  <c r="G9" i="3" s="1"/>
  <c r="F27" i="5"/>
  <c r="F7" i="5"/>
  <c r="F5" i="5"/>
  <c r="F6" i="5"/>
  <c r="G23" i="3"/>
  <c r="H23" i="3" s="1"/>
  <c r="G8" i="3"/>
  <c r="I8" i="3" s="1"/>
  <c r="G32" i="1"/>
  <c r="H32" i="1" s="1"/>
  <c r="G46" i="1"/>
  <c r="G47" i="1"/>
  <c r="H47" i="1" s="1"/>
  <c r="I56" i="1"/>
  <c r="J56" i="1" s="1"/>
  <c r="C54" i="7" s="1"/>
  <c r="G37" i="1"/>
  <c r="H30" i="1"/>
  <c r="I30" i="1"/>
  <c r="G15" i="1"/>
  <c r="I15" i="1" s="1"/>
  <c r="G16" i="1"/>
  <c r="H16" i="1" s="1"/>
  <c r="C10" i="4"/>
  <c r="F10" i="4"/>
  <c r="D8" i="4"/>
  <c r="H36" i="1"/>
  <c r="I36" i="1"/>
  <c r="E29" i="3"/>
  <c r="G29" i="3" s="1"/>
  <c r="E28" i="3"/>
  <c r="E27" i="3"/>
  <c r="E26" i="3"/>
  <c r="E30" i="3"/>
  <c r="G30" i="3" s="1"/>
  <c r="D58" i="1"/>
  <c r="E58" i="1" s="1"/>
  <c r="D57" i="1"/>
  <c r="E57" i="1" s="1"/>
  <c r="F60" i="1"/>
  <c r="F59" i="1"/>
  <c r="F58" i="1"/>
  <c r="F57" i="1"/>
  <c r="F65" i="1"/>
  <c r="F64" i="1"/>
  <c r="F63" i="1"/>
  <c r="F35" i="1"/>
  <c r="F34" i="1"/>
  <c r="F33" i="1"/>
  <c r="F29" i="1"/>
  <c r="F28" i="1"/>
  <c r="O8" i="1"/>
  <c r="P10" i="1" s="1"/>
  <c r="E69" i="1"/>
  <c r="G69" i="1" s="1"/>
  <c r="H69" i="1" s="1"/>
  <c r="E65" i="1"/>
  <c r="E64" i="1"/>
  <c r="E63" i="1"/>
  <c r="E60" i="1"/>
  <c r="E59" i="1"/>
  <c r="E54" i="1"/>
  <c r="E53" i="1"/>
  <c r="E52" i="1"/>
  <c r="G52" i="1" s="1"/>
  <c r="E33" i="1"/>
  <c r="E35" i="1"/>
  <c r="E34" i="1"/>
  <c r="E27" i="1"/>
  <c r="G27" i="1" s="1"/>
  <c r="E24" i="1"/>
  <c r="E22" i="1"/>
  <c r="E21" i="1"/>
  <c r="E14" i="1"/>
  <c r="G14" i="1" s="1"/>
  <c r="E9" i="1"/>
  <c r="G9" i="1" s="1"/>
  <c r="G8" i="4" l="1"/>
  <c r="I20" i="3"/>
  <c r="J20" i="3" s="1"/>
  <c r="C98" i="7" s="1"/>
  <c r="H25" i="3"/>
  <c r="H9" i="3"/>
  <c r="I9" i="3"/>
  <c r="F26" i="3"/>
  <c r="G26" i="3" s="1"/>
  <c r="C24" i="5"/>
  <c r="F24" i="5" s="1"/>
  <c r="H30" i="3"/>
  <c r="I30" i="3"/>
  <c r="H29" i="3"/>
  <c r="I29" i="3"/>
  <c r="F27" i="3"/>
  <c r="G27" i="3" s="1"/>
  <c r="C25" i="5"/>
  <c r="F25" i="5" s="1"/>
  <c r="C16" i="5"/>
  <c r="F16" i="5" s="1"/>
  <c r="F17" i="3"/>
  <c r="G17" i="3" s="1"/>
  <c r="J25" i="3"/>
  <c r="C103" i="7" s="1"/>
  <c r="G33" i="1"/>
  <c r="I33" i="1" s="1"/>
  <c r="F14" i="3"/>
  <c r="G14" i="3" s="1"/>
  <c r="C19" i="5"/>
  <c r="F19" i="5" s="1"/>
  <c r="F21" i="3"/>
  <c r="G21" i="3" s="1"/>
  <c r="C26" i="5"/>
  <c r="F26" i="5" s="1"/>
  <c r="F28" i="3"/>
  <c r="G28" i="3" s="1"/>
  <c r="F16" i="3"/>
  <c r="G16" i="3" s="1"/>
  <c r="C20" i="5"/>
  <c r="F20" i="5" s="1"/>
  <c r="F22" i="3"/>
  <c r="G22" i="3" s="1"/>
  <c r="I23" i="3"/>
  <c r="J23" i="3" s="1"/>
  <c r="C101" i="7" s="1"/>
  <c r="H8" i="3"/>
  <c r="J8" i="3" s="1"/>
  <c r="C86" i="7" s="1"/>
  <c r="H46" i="1"/>
  <c r="I69" i="1"/>
  <c r="J69" i="1" s="1"/>
  <c r="C67" i="7" s="1"/>
  <c r="I32" i="1"/>
  <c r="J32" i="1" s="1"/>
  <c r="C30" i="7" s="1"/>
  <c r="G57" i="1"/>
  <c r="G21" i="1"/>
  <c r="H21" i="1" s="1"/>
  <c r="G34" i="1"/>
  <c r="I34" i="1" s="1"/>
  <c r="I46" i="1"/>
  <c r="I47" i="1"/>
  <c r="J47" i="1" s="1"/>
  <c r="C45" i="7" s="1"/>
  <c r="G54" i="1"/>
  <c r="J30" i="1"/>
  <c r="C28" i="7" s="1"/>
  <c r="I52" i="1"/>
  <c r="H52" i="1"/>
  <c r="I16" i="1"/>
  <c r="J16" i="1" s="1"/>
  <c r="C14" i="7" s="1"/>
  <c r="G35" i="1"/>
  <c r="I35" i="1" s="1"/>
  <c r="H37" i="1"/>
  <c r="I37" i="1"/>
  <c r="G22" i="1"/>
  <c r="I22" i="1" s="1"/>
  <c r="H27" i="1"/>
  <c r="I27" i="1"/>
  <c r="G24" i="1"/>
  <c r="H24" i="1" s="1"/>
  <c r="H15" i="1"/>
  <c r="J15" i="1" s="1"/>
  <c r="C13" i="7" s="1"/>
  <c r="I9" i="1"/>
  <c r="H9" i="1"/>
  <c r="J36" i="1"/>
  <c r="C34" i="7" s="1"/>
  <c r="F23" i="5"/>
  <c r="G60" i="1"/>
  <c r="H60" i="1" s="1"/>
  <c r="G58" i="1"/>
  <c r="H58" i="1" s="1"/>
  <c r="G59" i="1"/>
  <c r="H59" i="1" s="1"/>
  <c r="G65" i="1"/>
  <c r="H65" i="1" s="1"/>
  <c r="G64" i="1"/>
  <c r="H64" i="1" s="1"/>
  <c r="G63" i="1"/>
  <c r="H63" i="1" s="1"/>
  <c r="G53" i="1"/>
  <c r="H53" i="1" s="1"/>
  <c r="H14" i="1"/>
  <c r="I14" i="1"/>
  <c r="E29" i="1"/>
  <c r="G29" i="1" s="1"/>
  <c r="E28" i="1"/>
  <c r="G28" i="1" s="1"/>
  <c r="H33" i="1" l="1"/>
  <c r="J33" i="1" s="1"/>
  <c r="C31" i="7" s="1"/>
  <c r="J9" i="3"/>
  <c r="C87" i="7" s="1"/>
  <c r="H28" i="3"/>
  <c r="I28" i="3"/>
  <c r="H22" i="3"/>
  <c r="I22" i="3"/>
  <c r="H21" i="3"/>
  <c r="I21" i="3"/>
  <c r="H26" i="3"/>
  <c r="I26" i="3"/>
  <c r="H34" i="1"/>
  <c r="J34" i="1" s="1"/>
  <c r="C32" i="7" s="1"/>
  <c r="J46" i="1"/>
  <c r="C44" i="7" s="1"/>
  <c r="I16" i="3"/>
  <c r="H16" i="3"/>
  <c r="H27" i="3"/>
  <c r="I27" i="3"/>
  <c r="J29" i="3"/>
  <c r="C107" i="7" s="1"/>
  <c r="I14" i="3"/>
  <c r="H14" i="3"/>
  <c r="H17" i="3"/>
  <c r="I17" i="3"/>
  <c r="J30" i="3"/>
  <c r="C108" i="7" s="1"/>
  <c r="I21" i="1"/>
  <c r="J21" i="1" s="1"/>
  <c r="C19" i="7" s="1"/>
  <c r="I57" i="1"/>
  <c r="H57" i="1"/>
  <c r="J52" i="1"/>
  <c r="C50" i="7" s="1"/>
  <c r="H54" i="1"/>
  <c r="I54" i="1"/>
  <c r="I24" i="1"/>
  <c r="J24" i="1" s="1"/>
  <c r="C22" i="7" s="1"/>
  <c r="H22" i="1"/>
  <c r="J22" i="1" s="1"/>
  <c r="C20" i="7" s="1"/>
  <c r="H35" i="1"/>
  <c r="J35" i="1" s="1"/>
  <c r="C33" i="7" s="1"/>
  <c r="I63" i="1"/>
  <c r="J63" i="1" s="1"/>
  <c r="C61" i="7" s="1"/>
  <c r="J37" i="1"/>
  <c r="C35" i="7" s="1"/>
  <c r="J27" i="1"/>
  <c r="C25" i="7" s="1"/>
  <c r="H29" i="1"/>
  <c r="I29" i="1"/>
  <c r="I28" i="1"/>
  <c r="H28" i="1"/>
  <c r="J9" i="1"/>
  <c r="C7" i="7" s="1"/>
  <c r="I64" i="1"/>
  <c r="J64" i="1" s="1"/>
  <c r="C62" i="7" s="1"/>
  <c r="I60" i="1"/>
  <c r="J60" i="1" s="1"/>
  <c r="C58" i="7" s="1"/>
  <c r="I59" i="1"/>
  <c r="J59" i="1" s="1"/>
  <c r="C57" i="7" s="1"/>
  <c r="I58" i="1"/>
  <c r="J58" i="1" s="1"/>
  <c r="C56" i="7" s="1"/>
  <c r="I65" i="1"/>
  <c r="J65" i="1" s="1"/>
  <c r="C63" i="7" s="1"/>
  <c r="I53" i="1"/>
  <c r="J53" i="1" s="1"/>
  <c r="C51" i="7" s="1"/>
  <c r="J14" i="1"/>
  <c r="C12" i="7" s="1"/>
  <c r="E7" i="3"/>
  <c r="G7" i="3" s="1"/>
  <c r="J21" i="3" l="1"/>
  <c r="C99" i="7" s="1"/>
  <c r="J16" i="3"/>
  <c r="J17" i="3"/>
  <c r="C95" i="7" s="1"/>
  <c r="J22" i="3"/>
  <c r="C100" i="7" s="1"/>
  <c r="J14" i="3"/>
  <c r="C92" i="7" s="1"/>
  <c r="J28" i="3"/>
  <c r="C106" i="7" s="1"/>
  <c r="J27" i="3"/>
  <c r="C105" i="7" s="1"/>
  <c r="J26" i="3"/>
  <c r="C104" i="7" s="1"/>
  <c r="G73" i="1"/>
  <c r="J57" i="1"/>
  <c r="C55" i="7" s="1"/>
  <c r="J54" i="1"/>
  <c r="G38" i="1"/>
  <c r="J28" i="1"/>
  <c r="C26" i="7" s="1"/>
  <c r="J29" i="1"/>
  <c r="C27" i="7" s="1"/>
  <c r="D9" i="4"/>
  <c r="D10" i="4" s="1"/>
  <c r="H7" i="3"/>
  <c r="G31" i="3" s="1"/>
  <c r="I7" i="3"/>
  <c r="G74" i="1" l="1"/>
  <c r="C94" i="7"/>
  <c r="C109" i="7" s="1"/>
  <c r="D109" i="7" s="1"/>
  <c r="J38" i="1"/>
  <c r="G9" i="4"/>
  <c r="G10" i="4" s="1"/>
  <c r="J73" i="1"/>
  <c r="J7" i="3"/>
  <c r="J31" i="3" s="1"/>
  <c r="J74" i="1" l="1"/>
  <c r="J76" i="1" s="1"/>
  <c r="C74" i="7" s="1"/>
  <c r="D74" i="7" s="1"/>
  <c r="C71" i="7"/>
  <c r="C36" i="7"/>
  <c r="C85" i="7"/>
  <c r="F30" i="5"/>
</calcChain>
</file>

<file path=xl/sharedStrings.xml><?xml version="1.0" encoding="utf-8"?>
<sst xmlns="http://schemas.openxmlformats.org/spreadsheetml/2006/main" count="400" uniqueCount="218">
  <si>
    <t>(A)</t>
  </si>
  <si>
    <t>(B)</t>
  </si>
  <si>
    <t>(C)</t>
  </si>
  <si>
    <t>(D)</t>
  </si>
  <si>
    <t>(E)</t>
  </si>
  <si>
    <t>1.  Applications</t>
  </si>
  <si>
    <t>Reporting Subtotal</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</si>
  <si>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</si>
  <si>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</si>
  <si>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</si>
  <si>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</si>
  <si>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</si>
  <si>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</si>
  <si>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</si>
  <si>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</si>
  <si>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</si>
  <si>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</si>
  <si>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</si>
  <si>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</si>
  <si>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</si>
  <si>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</si>
  <si>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</si>
  <si>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</si>
  <si>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</si>
  <si>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</si>
  <si>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N/A</t>
  </si>
  <si>
    <t>2.  Surveys and studies</t>
  </si>
  <si>
    <t>Source Type</t>
  </si>
  <si>
    <t>Existing</t>
  </si>
  <si>
    <t>New</t>
  </si>
  <si>
    <t>Number of Respondents</t>
  </si>
  <si>
    <t>Respondents That Submit Reports</t>
  </si>
  <si>
    <t>Respondents That Do Not Submit Any Reports</t>
  </si>
  <si>
    <t>Year</t>
  </si>
  <si>
    <t>Number of Existing Respondents</t>
  </si>
  <si>
    <t>Number of Existing  Respondents that keep records but do not submit reports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</si>
  <si>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</si>
  <si>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</si>
  <si>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</si>
  <si>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</si>
  <si>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</si>
  <si>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</si>
  <si>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</si>
  <si>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</si>
  <si>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TOTAL ANNUAL BURDEN AND COST (ROUNDED)</t>
  </si>
  <si>
    <t>EPA
person-hours
per occurrence</t>
  </si>
  <si>
    <t>EPA
person-hours
per respondent
per year (AxB)</t>
  </si>
  <si>
    <t>Technical hours
per year
(CxD)</t>
  </si>
  <si>
    <t>Management
hours per year
(Ex0.05)</t>
  </si>
  <si>
    <t>Assumptions:</t>
  </si>
  <si>
    <t>ERG Review Notes:</t>
  </si>
  <si>
    <t>Recordkeeping Subtotal</t>
  </si>
  <si>
    <t>GRAND TOTAL (LABOR, CAPITAL, AND O&amp;M)</t>
  </si>
  <si>
    <t>3.  Reporting requirements</t>
  </si>
  <si>
    <t>4.  Recordkeeping requirements</t>
  </si>
  <si>
    <t>Labor Rates:</t>
  </si>
  <si>
    <t>hrs/response:</t>
  </si>
  <si>
    <t>TOTAL ANNUAL CAPITAL AND O&amp;M COST (SEE SECTION 6(b)(iii))</t>
  </si>
  <si>
    <t>Table 1: Annual Respondent Burden and Cost – NESHAP for Asbestos (40 CFR Part 61, Subpart M) (Renewal)</t>
  </si>
  <si>
    <t>Table 2: Average Annual EPA Burden and Cost – NESHAP for Asbestos (40 CFR Part 61, Subpart M) (Renewal)</t>
  </si>
  <si>
    <t>See 3D</t>
  </si>
  <si>
    <t>C.  Gather existing information</t>
  </si>
  <si>
    <t>Spraying operations</t>
  </si>
  <si>
    <t>Excepted waste shipment report</t>
  </si>
  <si>
    <t>Waste disposal</t>
  </si>
  <si>
    <t>See 3A</t>
  </si>
  <si>
    <t>B.  Plan activities</t>
  </si>
  <si>
    <t>See 3B</t>
  </si>
  <si>
    <t>D.  Develop record system</t>
  </si>
  <si>
    <t>E.  Time to enter and transmit information</t>
  </si>
  <si>
    <t>Waste shipment records</t>
  </si>
  <si>
    <t>G.  Time for audits</t>
  </si>
  <si>
    <t>A.  Read instructions</t>
  </si>
  <si>
    <t>B.  Required activities including monitoring or operations</t>
  </si>
  <si>
    <t>See 3D, 4E</t>
  </si>
  <si>
    <t>D.  Write reports</t>
  </si>
  <si>
    <t>d  Report notifying EPA that waste shipment records signed by owners/operators of disposal sites were not received by waste generators within 45 days of the date of waste acceptance by initial transporters.</t>
  </si>
  <si>
    <t>Renotification due to change</t>
  </si>
  <si>
    <r>
      <t xml:space="preserve">Excepted waste shipment report </t>
    </r>
    <r>
      <rPr>
        <vertAlign val="superscript"/>
        <sz val="10"/>
        <rFont val="Times New Roman"/>
        <family val="1"/>
      </rPr>
      <t>d</t>
    </r>
  </si>
  <si>
    <t>iv.  Milling, manufacturing, and fabricating</t>
  </si>
  <si>
    <r>
      <t xml:space="preserve">Control device maintenance plan </t>
    </r>
    <r>
      <rPr>
        <vertAlign val="superscript"/>
        <sz val="10"/>
        <rFont val="Times New Roman"/>
        <family val="1"/>
      </rPr>
      <t>e</t>
    </r>
  </si>
  <si>
    <t>C.  Implement activities</t>
  </si>
  <si>
    <t>F.  Time to train personnel</t>
  </si>
  <si>
    <t>Demo/Reno</t>
  </si>
  <si>
    <t>Mill/Mfg/Fab</t>
  </si>
  <si>
    <r>
      <t xml:space="preserve">Number of New Respondents </t>
    </r>
    <r>
      <rPr>
        <vertAlign val="superscript"/>
        <sz val="10"/>
        <color rgb="FF000000"/>
        <rFont val="Times New Roman"/>
        <family val="1"/>
      </rPr>
      <t>1</t>
    </r>
  </si>
  <si>
    <r>
      <t xml:space="preserve">Number of Existing Respondents No Longer Subject to the Rule Due to Closure </t>
    </r>
    <r>
      <rPr>
        <vertAlign val="superscript"/>
        <sz val="10"/>
        <color rgb="FF000000"/>
        <rFont val="Times New Roman"/>
        <family val="1"/>
      </rPr>
      <t>2</t>
    </r>
  </si>
  <si>
    <t>No Capital/Startup and O&amp;M costs for this ICR.</t>
  </si>
  <si>
    <t>Closures</t>
  </si>
  <si>
    <t>ERG Notes:</t>
  </si>
  <si>
    <t>Semiannual visible emissions report</t>
  </si>
  <si>
    <t>C.  Excepted waste shipment report</t>
  </si>
  <si>
    <t>4.  Milling, manufacturing, and fabricating</t>
  </si>
  <si>
    <t>B.  Semiannual visible emissions report</t>
  </si>
  <si>
    <t>N/A - Not Applicable</t>
  </si>
  <si>
    <t>Milling, manufacturing, and fabricating</t>
  </si>
  <si>
    <t>Control device maintenance plan</t>
  </si>
  <si>
    <t>Waste disposal discrepancy report</t>
  </si>
  <si>
    <t>Improperly contained waste report</t>
  </si>
  <si>
    <t>-prev renewal: 123,299 responses. Net increase due to industry growth.</t>
  </si>
  <si>
    <t>Report on sample analyses performed during initial 90 days of operation</t>
  </si>
  <si>
    <t>Quarterly operations and monthly sample analysis report</t>
  </si>
  <si>
    <t>Notification of commencement of operations using materials containing &gt;1% asbestos</t>
  </si>
  <si>
    <t>i.  Asbestos converting operations</t>
  </si>
  <si>
    <r>
      <t xml:space="preserve">iv.  Milling, manufacturing, and fabricating </t>
    </r>
    <r>
      <rPr>
        <vertAlign val="superscript"/>
        <sz val="10"/>
        <rFont val="Times New Roman"/>
        <family val="1"/>
      </rPr>
      <t>n</t>
    </r>
  </si>
  <si>
    <t>Records of startup performance testing and initial 90 days of operations</t>
  </si>
  <si>
    <t>e  The rule requires sources to submit a control device maintenance plan for any air cleaning devices that cannot be inspected on a weekly basis.  EPA assumes 10% of sources will submit such maintenance plans.</t>
  </si>
  <si>
    <t>v.  Asbestos-containing waste disposal sites</t>
  </si>
  <si>
    <t>Facility closure report</t>
  </si>
  <si>
    <t>Waste generator reports</t>
  </si>
  <si>
    <t>Time to file and mail waste generator reports</t>
  </si>
  <si>
    <t>F.  Facility closure report</t>
  </si>
  <si>
    <t>5.  Asbestos-containing waste disposal sites</t>
  </si>
  <si>
    <t>A.  Notification of commencement of operations using materials containing &gt;1% asbestos</t>
  </si>
  <si>
    <t>B.  Excepted waste shipment report</t>
  </si>
  <si>
    <t>B.  Report on sample analyses performed during initial 90 days of operation</t>
  </si>
  <si>
    <t>C.  Quarterly operations and monthly sample analysis report</t>
  </si>
  <si>
    <t>1.  Asbestos converting operations</t>
  </si>
  <si>
    <t>Notification and application for construction</t>
  </si>
  <si>
    <t>iii.  Demolition/renovation</t>
  </si>
  <si>
    <t>New source report</t>
  </si>
  <si>
    <t>Waste management data retention until landfill closure</t>
  </si>
  <si>
    <r>
      <rPr>
        <vertAlign val="superscript"/>
        <sz val="10"/>
        <color theme="1"/>
        <rFont val="Times New Roman"/>
        <family val="1"/>
      </rPr>
      <t>1</t>
    </r>
    <r>
      <rPr>
        <sz val="11"/>
        <color theme="1"/>
        <rFont val="Times New Roman"/>
        <family val="1"/>
      </rPr>
      <t xml:space="preserve"> New respondents include sources with constructed, reconstructed, and modified affected facilities.</t>
    </r>
  </si>
  <si>
    <r>
      <t>2</t>
    </r>
    <r>
      <rPr>
        <sz val="11"/>
        <color theme="1"/>
        <rFont val="Times New Roman"/>
        <family val="1"/>
      </rPr>
      <t xml:space="preserve"> On average, ten asbestos-containing waste disposal sites are expected to close over the next three years and will no longer be subject to the rule.</t>
    </r>
  </si>
  <si>
    <r>
      <t xml:space="preserve">ii.  Spraying operations </t>
    </r>
    <r>
      <rPr>
        <vertAlign val="superscript"/>
        <sz val="10"/>
        <rFont val="Times New Roman"/>
        <family val="1"/>
      </rPr>
      <t>c</t>
    </r>
  </si>
  <si>
    <t>c  EPA does not expect any spray operation sources will become subject to the rule over the next three years.</t>
  </si>
  <si>
    <t>Converting</t>
  </si>
  <si>
    <r>
      <t xml:space="preserve">Waste disposal discrepancy report </t>
    </r>
    <r>
      <rPr>
        <vertAlign val="superscript"/>
        <sz val="10"/>
        <rFont val="Times New Roman"/>
        <family val="1"/>
      </rPr>
      <t>f</t>
    </r>
  </si>
  <si>
    <t>f  Sources are required to submit reports if discrepancies between designated waste shipment and actual received quantities are not resolved with waste generators.</t>
  </si>
  <si>
    <r>
      <t xml:space="preserve">Improperly contained waste report </t>
    </r>
    <r>
      <rPr>
        <vertAlign val="superscript"/>
        <sz val="10"/>
        <rFont val="Times New Roman"/>
        <family val="1"/>
      </rPr>
      <t>g, h</t>
    </r>
  </si>
  <si>
    <t>g  Active waste disposal sites are required to report the presence of improperly enclosed or uncovered waste, or any asbestos-containing waste material not sealed in leak-tight containers, and submit the waste shipment record.</t>
  </si>
  <si>
    <t>h  EPA assumes respondents will submit reports for improperly contained waste twice per year.</t>
  </si>
  <si>
    <r>
      <t xml:space="preserve">Notification of excavation of asbestos materials </t>
    </r>
    <r>
      <rPr>
        <vertAlign val="superscript"/>
        <sz val="10"/>
        <rFont val="Times New Roman"/>
        <family val="1"/>
      </rPr>
      <t>i</t>
    </r>
  </si>
  <si>
    <t>i  EPA assumes asbestos-containing waste will not be excavated at any disposal site.</t>
  </si>
  <si>
    <r>
      <t xml:space="preserve">Waste shipment records </t>
    </r>
    <r>
      <rPr>
        <vertAlign val="superscript"/>
        <sz val="10"/>
        <rFont val="Times New Roman"/>
        <family val="1"/>
      </rPr>
      <t>j</t>
    </r>
  </si>
  <si>
    <t>k  Based on Agency experience with the rule, operations generally cease from late fall into winter.  We thus assume the burden for this activity will be negligible.</t>
  </si>
  <si>
    <r>
      <t xml:space="preserve">Cold weather temperature monitoring </t>
    </r>
    <r>
      <rPr>
        <vertAlign val="superscript"/>
        <sz val="10"/>
        <rFont val="Times New Roman"/>
        <family val="1"/>
      </rPr>
      <t>k</t>
    </r>
  </si>
  <si>
    <t>l  EPA assumes sources will have an average of 2.5 control devices requiring monitoring, and that will operate for 255 days over 51 weeks, annually.</t>
  </si>
  <si>
    <r>
      <t xml:space="preserve">Daily visible emissions </t>
    </r>
    <r>
      <rPr>
        <vertAlign val="superscript"/>
        <sz val="10"/>
        <rFont val="Times New Roman"/>
        <family val="1"/>
      </rPr>
      <t>l</t>
    </r>
  </si>
  <si>
    <r>
      <t xml:space="preserve">Weekly inspection of air cleaning devices </t>
    </r>
    <r>
      <rPr>
        <vertAlign val="superscript"/>
        <sz val="10"/>
        <rFont val="Times New Roman"/>
        <family val="1"/>
      </rPr>
      <t>l</t>
    </r>
  </si>
  <si>
    <r>
      <t xml:space="preserve">iii.  Demolition/renovation (refresher training) </t>
    </r>
    <r>
      <rPr>
        <vertAlign val="superscript"/>
        <sz val="10"/>
        <rFont val="Times New Roman"/>
        <family val="1"/>
      </rPr>
      <t>m</t>
    </r>
  </si>
  <si>
    <t>n  EPA anticipates there will be no direct costs to respondents to train inspectors for Method 9 certification for daily visible emissions monitoring.</t>
  </si>
  <si>
    <t>o  EPA anticipates there will be no burden for waste disposal-related training.</t>
  </si>
  <si>
    <r>
      <t xml:space="preserve">v.  Asbestos-containing waste disposal sites </t>
    </r>
    <r>
      <rPr>
        <vertAlign val="superscript"/>
        <sz val="10"/>
        <rFont val="Times New Roman"/>
        <family val="1"/>
      </rPr>
      <t>o</t>
    </r>
  </si>
  <si>
    <t>Table 1 revised to address several inconsistencies identified in the previous ICR.</t>
  </si>
  <si>
    <r>
      <t xml:space="preserve">2.  Spraying operations </t>
    </r>
    <r>
      <rPr>
        <vertAlign val="superscript"/>
        <sz val="10"/>
        <rFont val="Times New Roman"/>
        <family val="1"/>
      </rPr>
      <t>c</t>
    </r>
  </si>
  <si>
    <t>A.  Notification and application for construction</t>
  </si>
  <si>
    <t>D.  New source report</t>
  </si>
  <si>
    <t>3.  Demolition/renovation</t>
  </si>
  <si>
    <t>A.  New source report</t>
  </si>
  <si>
    <t>B.  Waste generator reports</t>
  </si>
  <si>
    <t>C.  Waste disposal discrepancy report</t>
  </si>
  <si>
    <t>D.  Improperly contained waste report</t>
  </si>
  <si>
    <t>Table 2 revised to address several inconsistencies identified in the previous ICR.</t>
  </si>
  <si>
    <t>A.  Control device maintenance plan</t>
  </si>
  <si>
    <t>E.  Notification of excavation of asbestos materials</t>
  </si>
  <si>
    <t>Asbestos converting operations</t>
  </si>
  <si>
    <t>Demolition/renovation</t>
  </si>
  <si>
    <t>Asbestos-containing waste disposal sites</t>
  </si>
  <si>
    <t>Notification of excavation of asbestos materials</t>
  </si>
  <si>
    <t>Malfunction report if using CTPS AWP</t>
  </si>
  <si>
    <t>Electronic notification</t>
  </si>
  <si>
    <t>Record of deed OR utility record notation (if using CTPS AWP) once inactive</t>
  </si>
  <si>
    <t>B. Electronic Notification</t>
  </si>
  <si>
    <t>C.  Renotification due to change</t>
  </si>
  <si>
    <t>D.  Excepted waste shipment report</t>
  </si>
  <si>
    <t>E.  CTPS AWP Malfunction report</t>
  </si>
  <si>
    <t>Electronic notifications added</t>
  </si>
  <si>
    <t>EPA Notes:</t>
  </si>
  <si>
    <t>CTPS AWP malfunction reports added</t>
  </si>
  <si>
    <t>JUL 2018 CALCS</t>
  </si>
  <si>
    <t>FEB 2018 CALCS</t>
  </si>
  <si>
    <t>Annual cost
($) b</t>
  </si>
  <si>
    <t>Reflects a new incidence of 3 electronic notifications annually per respondent</t>
  </si>
  <si>
    <t>Assumes a reduction of 3 (from 9 to 6) annual occurrences per respondent</t>
  </si>
  <si>
    <t xml:space="preserve">Reflects 2 companies having up to 2 malfunction reports annually. </t>
  </si>
  <si>
    <t xml:space="preserve">       Electronic Notification</t>
  </si>
  <si>
    <t xml:space="preserve">     ACPRPs using CTPS AWP</t>
  </si>
  <si>
    <t>RESPONDENT Burden item</t>
  </si>
  <si>
    <t>NEW burden for reading instructions on how to submit electronic notifications through CROMERR-compliant systems</t>
  </si>
  <si>
    <t>Notification by US Mail of intent to demolish or renovate</t>
  </si>
  <si>
    <t>NEW burden for malfunctions when conducting APCRPs using CTPS AWP (reflects 2 companies having 2 malfunction reports annually)</t>
  </si>
  <si>
    <t>A.  Notification by US Mail of intent to demolish or renovate</t>
  </si>
  <si>
    <t>AGENCY BURDEN</t>
  </si>
  <si>
    <t>2015 estimates</t>
  </si>
  <si>
    <t>2018 estimates</t>
  </si>
  <si>
    <t>change</t>
  </si>
  <si>
    <t>hours</t>
  </si>
  <si>
    <t>HOURS</t>
  </si>
  <si>
    <t>TOTAL ANNUAL COST (ROUNDED)</t>
  </si>
  <si>
    <t>Updated to 2018</t>
  </si>
  <si>
    <t>Prev renewal: 45,993 hrs and $2,093,299. Net increase due to industry growth.</t>
  </si>
  <si>
    <t xml:space="preserve">   Electronic Notification</t>
  </si>
  <si>
    <t>Notification by U.S. mail of intent to demolish or renovate</t>
  </si>
  <si>
    <t>Have broken out demo/reno notitifications separately to accurately reflect the total # responses for notifications</t>
  </si>
  <si>
    <t>Revised to match table 1</t>
  </si>
  <si>
    <t xml:space="preserve">Malfunction Reports for owners/operators of ACPRPS Using CTPS AWP </t>
  </si>
  <si>
    <t>Added from Table 1</t>
  </si>
  <si>
    <r>
      <t>b  This ICR uses the following labor rates: $117.92 (technical), $147.40 (managerial), and $57.02 (clerical).  These rates are from the United States Department of Labor, Bureau of Labor Statistics, June 201</t>
    </r>
    <r>
      <rPr>
        <sz val="10"/>
        <color rgb="FFFF0000"/>
        <rFont val="Times New Roman"/>
        <family val="1"/>
      </rPr>
      <t>8</t>
    </r>
    <r>
      <rPr>
        <sz val="10"/>
        <rFont val="Times New Roman"/>
        <family val="1"/>
      </rPr>
      <t>, “Table 2. Civilian Workers, by occupational and industry group.”  The rates are from column 1, “Total compensation.”  They have been increased by 110 percent to account for the benefit packages available to those employed by private industry.</t>
    </r>
  </si>
  <si>
    <t>b  This ICR uses the following labor rates: $48.75 (technical), $65.71 (managerial), and $26.38 (clerical).  These rates are from the Office of Personnel Management (OPM), 2018 General Schedule, which excludes locality rates of pay.  The rates have been increased by 60 percent to account for the benefit packages available to government employees.</t>
  </si>
  <si>
    <t>Updated the # of respondents with e-notifications to 10% of total demo/renos</t>
  </si>
  <si>
    <t>A.   Familiarization with rule requirements</t>
  </si>
  <si>
    <t>A.  Familiarization with rule requirements</t>
  </si>
  <si>
    <t>INCREASE IN BURDEN (based on growth in number of respondents)</t>
  </si>
  <si>
    <t>INCREASE IN BURDEN (new activity)</t>
  </si>
  <si>
    <t>INCREASE IN COST (based on growth rate + updated labor rates)</t>
  </si>
  <si>
    <t>Retained at 9 annual occurrences applied to 90% of respondents, per discussion and clarifications with OAQPS.</t>
  </si>
  <si>
    <t>Retained at 9 annual occurrences applied to 10% of respondents, per discussion and clarifications with OAQPS.</t>
  </si>
  <si>
    <r>
      <t xml:space="preserve">Prev renewal: </t>
    </r>
    <r>
      <rPr>
        <sz val="10"/>
        <color rgb="FFFF0000"/>
        <rFont val="Times New Roman"/>
        <family val="1"/>
      </rPr>
      <t>292,051</t>
    </r>
    <r>
      <rPr>
        <sz val="10"/>
        <rFont val="Times New Roman"/>
        <family val="1"/>
      </rPr>
      <t xml:space="preserve"> hrs and $</t>
    </r>
    <r>
      <rPr>
        <sz val="10"/>
        <color rgb="FFFF0000"/>
        <rFont val="Times New Roman"/>
        <family val="1"/>
      </rPr>
      <t>29,369,054</t>
    </r>
    <r>
      <rPr>
        <sz val="10"/>
        <rFont val="Times New Roman"/>
        <family val="1"/>
      </rPr>
      <t>. Net increase in costs due to changes (increase) in respondent universe and in new 2018 labor rates</t>
    </r>
  </si>
  <si>
    <t>DECREASE IN BURDEN HOURS, this is less than the prior draft because we updated the number of occurrences for demo/reno notifications to 9 per year for all respondents (10% electronic, 90% US mail).</t>
  </si>
  <si>
    <t>Table updated to include new respondents since prev ICR. Existing respondents in Yr 3 of prev ICR = 9,631 (assumes 8,669 demo/reno; 400 milling, manufacturing, and fabrication; and 560 landfills). This ICR also reflects 2 additional existing respondents at asbestos converting sources.</t>
  </si>
  <si>
    <t>Updated # of each respondent to account for growth in prior 3 years (no new growth for converting, Mill/Mfg/Fab or waste disposal, per prior footnotes).</t>
  </si>
  <si>
    <r>
      <t xml:space="preserve">a  EPA estimates an average of 9,659 existing sources will be subject to the rule over the next 3 years.  On average during this period, 38 new sources per year will become subject, while 10 existing sources per year will close and will cease to be subject to the rule.  The net total is 9,687 sources per year (9,659 + 38 - 10 = 9,687).
The following is a detailed breakdown of the four source categories:
1) 2 existing asbestos converting sources.  No new sources are expected.
2) 8,697 existing asbestos demolition/renovation sources.  Approximately </t>
    </r>
    <r>
      <rPr>
        <sz val="10"/>
        <color rgb="FFFF0000"/>
        <rFont val="Times New Roman"/>
        <family val="1"/>
      </rPr>
      <t>10%</t>
    </r>
    <r>
      <rPr>
        <sz val="10"/>
        <rFont val="Times New Roman"/>
        <family val="1"/>
      </rPr>
      <t xml:space="preserve"> of these will adopt electronic reporting within the next 3 years. EPA assumes an increase of 28 new sources per year.
3) 2 companies in 2019, 10 companies in 2020, and 20 companies in 2021 (3-year average 10 companies) will use CTPS to conduct ACPRPs.                                                                                                                                                                                                             4) 400 existing asbestos milling, manufacturing, and fabricating sources.  No new sources are expected.
5) Approximately 560 sources will receive asbestos-containing wastes subject to the rule.  No net growth will occur because an estimated 10 sites will close annually, while an estimated 10 sites will become subject to the rule by commencing acceptance of asbestos-containing wastes.</t>
    </r>
  </si>
  <si>
    <r>
      <t xml:space="preserve">a  EPA estimates an average of 9,659 existing sources will be subject to the rule over the next 3 years.  On average during this period, 38 new sources per year will become subject, while 10 existing sources per year will close and will cease to be subject to the rule.  The net total is 9,687 sources per year (9,659 + 38 - 10 = 9,687).
The following is a detailed breakdown of the four source categories:
1) 2 existing asbestos converting sources.  No new sources are expected.
2) 8,697 existing asbestos demolition/renovation sources.  Approximately </t>
    </r>
    <r>
      <rPr>
        <sz val="10"/>
        <color rgb="FFFF0000"/>
        <rFont val="Times New Roman"/>
        <family val="1"/>
      </rPr>
      <t>10%</t>
    </r>
    <r>
      <rPr>
        <sz val="10"/>
        <rFont val="Times New Roman"/>
        <family val="1"/>
      </rPr>
      <t xml:space="preserve"> of these will adopt electronic reporting within the next 3 years. EPA assumes an increase of 28 new sources per year.
3) 2 companies in 2019, 10 companies in 2020, and 20 companies in 2021 (3-year average 10 companies) will use CTPS to conduct ACPRPs.                                                                                                                                                                                                             4) 403 existing asbestos milling, manufacturing, and fabricating sources.  No new sources are expected.
5) Approximately 563 sources will receive asbestos-containing wastes subject to the rule.  No net growth will occur because an estimated 10 sites will close annually, while an estimated 10 sites will become subject to the rule by commencing acceptance of asbestos-containing wastes.</t>
    </r>
  </si>
  <si>
    <t>j  EPA assumes approximately 4 million cubic yards of waste shipments will be recorded annually for all demolition/renovation contractors, and that each load will be about 20 cubic yards.  This would result in approximately 200,000 loads annually (4 million cubic yards/20 cubic yards per load).  We estimate approximately 24 loads per contractor per year.</t>
  </si>
  <si>
    <t>m  EPA assumes all existing contractors (8,697) and new contractors entering the market for the first time (28) will spend resources annually on training due to employee turnover and new hires.</t>
  </si>
  <si>
    <t>Updated rates</t>
  </si>
  <si>
    <t>Updated footnote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</si>
</sst>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
    <numFmt numFmtId="166" formatCode="0.0"/>
    <numFmt numFmtId="167" formatCode="&quot;$&quot;#,##0"/>
  </numFmts>
  <fonts count="29"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sz val="11"/>
      <color theme="1"/>
      <name val="Times New Roman"/>
      <family val="1"/>
    </font>
    <font>
      <vertAlign val="superscript"/>
      <sz val="10"/>
      <color rgb="FF000000"/>
      <name val="Times New Roman"/>
      <family val="1"/>
    </font>
    <font>
      <i/>
      <sz val="10"/>
      <color theme="1"/>
      <name val="Times New Roman"/>
      <family val="1"/>
    </font>
    <font>
      <i/>
      <sz val="10"/>
      <color theme="1"/>
      <name val="Arial"/>
      <family val="2"/>
    </font>
    <font>
      <sz val="10"/>
      <color rgb="FFFF0000"/>
      <name val="Times New Roman"/>
      <family val="1"/>
    </font>
    <font>
      <i/>
      <sz val="10"/>
      <name val="Times New Roman"/>
      <family val="1"/>
    </font>
    <font>
      <b/>
      <sz val="11"/>
      <color theme="1"/>
      <name val="Calibri"/>
      <family val="2"/>
      <scheme val="minor"/>
    </font>
    <font>
      <b/>
      <sz val="10"/>
      <color rgb="FFFF0000"/>
      <name val="Times New Roman"/>
      <family val="1"/>
    </font>
    <font>
      <sz val="11"/>
      <color theme="1"/>
      <name val="Calibri"/>
      <family val="2"/>
      <scheme val="minor"/>
    </font>
    <font>
      <sz val="10"/>
      <color rgb="FFFF0000"/>
      <name val="Arial"/>
      <family val="2"/>
    </font>
    <font>
      <sz val="9"/>
      <color rgb="FFFF0000"/>
      <name val="Times New Roman"/>
      <family val="1"/>
    </font>
    <font>
      <sz val="11"/>
      <color rgb="FFFF000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7" fillId="0" borderId="0"/>
    <xf numFmtId="44" fontId="25" fillId="0" borderId="0" applyFont="0" applyFill="0" applyBorder="0" applyAlignment="0" applyProtection="0"/>
  </cellStyleXfs>
  <cellXfs count="152">
    <xf numFmtId="0" fontId="0" fillId="0" borderId="0" xfId="0"/>
    <xf numFmtId="0" fontId="1" fillId="0" borderId="0" xfId="0" applyFont="1"/>
    <xf numFmtId="0" fontId="3" fillId="0" borderId="0" xfId="0" applyFont="1" applyFill="1"/>
    <xf numFmtId="0" fontId="4" fillId="0" borderId="0" xfId="0" applyFont="1" applyFill="1"/>
    <xf numFmtId="4" fontId="3" fillId="0" borderId="0" xfId="0" applyNumberFormat="1" applyFont="1" applyFill="1"/>
    <xf numFmtId="0" fontId="3" fillId="0" borderId="0" xfId="0" applyFont="1"/>
    <xf numFmtId="0" fontId="3" fillId="0" borderId="0" xfId="0" applyNumberFormat="1" applyFont="1" applyFill="1" applyAlignment="1"/>
    <xf numFmtId="0" fontId="5" fillId="0" borderId="2" xfId="0" applyNumberFormat="1" applyFont="1" applyFill="1" applyBorder="1" applyAlignment="1">
      <alignment horizontal="center"/>
    </xf>
    <xf numFmtId="4" fontId="5" fillId="0" borderId="2" xfId="0" applyNumberFormat="1" applyFont="1" applyFill="1" applyBorder="1" applyAlignment="1">
      <alignment horizontal="center"/>
    </xf>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10" fillId="0" borderId="8" xfId="1" applyFont="1" applyFill="1" applyBorder="1" applyAlignment="1">
      <alignment horizontal="center" vertical="top" wrapText="1"/>
    </xf>
    <xf numFmtId="0" fontId="7" fillId="0" borderId="0" xfId="1" applyFont="1"/>
    <xf numFmtId="0" fontId="8" fillId="0" borderId="0" xfId="1" applyFont="1" applyBorder="1" applyAlignment="1">
      <alignment horizontal="center" vertical="top" wrapText="1"/>
    </xf>
    <xf numFmtId="0" fontId="11" fillId="0" borderId="2" xfId="1" applyFont="1" applyFill="1" applyBorder="1" applyAlignment="1">
      <alignment horizontal="center" vertical="top" wrapText="1"/>
    </xf>
    <xf numFmtId="0" fontId="12" fillId="0" borderId="2" xfId="1" applyFont="1" applyBorder="1" applyAlignment="1">
      <alignment horizontal="center" vertical="top" wrapText="1"/>
    </xf>
    <xf numFmtId="0" fontId="11" fillId="0" borderId="2" xfId="1" applyFont="1" applyBorder="1" applyAlignment="1">
      <alignment horizontal="center" vertical="top" wrapText="1"/>
    </xf>
    <xf numFmtId="0" fontId="11"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1" fillId="0" borderId="0" xfId="1" applyFont="1" applyBorder="1" applyAlignment="1">
      <alignment horizontal="left" vertical="top"/>
    </xf>
    <xf numFmtId="0" fontId="3" fillId="0" borderId="0" xfId="0" quotePrefix="1" applyFont="1"/>
    <xf numFmtId="0" fontId="3" fillId="0" borderId="0" xfId="0" quotePrefix="1" applyFont="1" applyFill="1"/>
    <xf numFmtId="0" fontId="5" fillId="0" borderId="2" xfId="0" applyNumberFormat="1" applyFont="1" applyFill="1" applyBorder="1" applyAlignment="1">
      <alignment horizontal="center" vertical="center"/>
    </xf>
    <xf numFmtId="0" fontId="3" fillId="0" borderId="0" xfId="0" applyFont="1" applyFill="1" applyBorder="1" applyAlignment="1">
      <alignment horizontal="center"/>
    </xf>
    <xf numFmtId="164" fontId="3" fillId="0" borderId="0" xfId="0" applyNumberFormat="1" applyFont="1" applyFill="1" applyAlignment="1">
      <alignment horizontal="right" vertical="top"/>
    </xf>
    <xf numFmtId="0" fontId="3" fillId="0" borderId="0" xfId="0" applyNumberFormat="1" applyFont="1" applyFill="1" applyBorder="1" applyAlignment="1"/>
    <xf numFmtId="2" fontId="3" fillId="0" borderId="0" xfId="0" applyNumberFormat="1" applyFont="1" applyFill="1" applyAlignment="1">
      <alignment vertical="top"/>
    </xf>
    <xf numFmtId="3" fontId="12" fillId="0" borderId="2" xfId="1" applyNumberFormat="1" applyFont="1" applyFill="1" applyBorder="1" applyAlignment="1">
      <alignment horizontal="center" vertical="top" wrapText="1"/>
    </xf>
    <xf numFmtId="0" fontId="12" fillId="0" borderId="2" xfId="1" applyFont="1" applyFill="1" applyBorder="1" applyAlignment="1">
      <alignment horizontal="center" vertical="top" wrapText="1"/>
    </xf>
    <xf numFmtId="0" fontId="12" fillId="0" borderId="2" xfId="1" applyFont="1" applyFill="1" applyBorder="1" applyAlignment="1">
      <alignment vertical="top" wrapText="1"/>
    </xf>
    <xf numFmtId="0" fontId="1" fillId="0" borderId="0" xfId="0" applyFont="1" applyFill="1"/>
    <xf numFmtId="0" fontId="3" fillId="0" borderId="0" xfId="0" applyNumberFormat="1" applyFont="1" applyFill="1" applyAlignment="1">
      <alignment vertical="top" wrapText="1"/>
    </xf>
    <xf numFmtId="0" fontId="13" fillId="0" borderId="0" xfId="0" applyFont="1" applyFill="1" applyAlignment="1">
      <alignment horizontal="left" vertical="top"/>
    </xf>
    <xf numFmtId="0" fontId="13" fillId="0" borderId="0" xfId="0" applyFont="1" applyFill="1" applyAlignment="1">
      <alignment horizontal="left"/>
    </xf>
    <xf numFmtId="3" fontId="3" fillId="0" borderId="2" xfId="0" applyNumberFormat="1" applyFont="1" applyFill="1" applyBorder="1"/>
    <xf numFmtId="0" fontId="19" fillId="0" borderId="0" xfId="1" applyFont="1" applyAlignment="1">
      <alignment horizontal="right"/>
    </xf>
    <xf numFmtId="1" fontId="20" fillId="0" borderId="0" xfId="1" applyNumberFormat="1" applyFont="1"/>
    <xf numFmtId="0" fontId="12" fillId="0" borderId="9" xfId="1" applyFont="1" applyFill="1" applyBorder="1" applyAlignment="1">
      <alignment vertical="top" wrapText="1"/>
    </xf>
    <xf numFmtId="0" fontId="3" fillId="0" borderId="0" xfId="0" applyFont="1" applyFill="1" applyBorder="1" applyAlignment="1">
      <alignment vertical="top" wrapText="1"/>
    </xf>
    <xf numFmtId="0" fontId="2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3" fontId="3" fillId="0" borderId="0" xfId="0" applyNumberFormat="1" applyFont="1" applyFill="1" applyBorder="1" applyAlignment="1">
      <alignment horizontal="right" vertical="top" wrapText="1"/>
    </xf>
    <xf numFmtId="4" fontId="5" fillId="0" borderId="2" xfId="0" applyNumberFormat="1" applyFont="1" applyFill="1" applyBorder="1" applyAlignment="1">
      <alignment horizontal="center" wrapText="1"/>
    </xf>
    <xf numFmtId="0" fontId="3" fillId="0" borderId="2" xfId="1" applyFont="1" applyFill="1" applyBorder="1" applyAlignment="1">
      <alignment horizontal="center" vertical="top" wrapText="1"/>
    </xf>
    <xf numFmtId="3" fontId="3" fillId="0" borderId="2" xfId="1" applyNumberFormat="1" applyFont="1" applyFill="1" applyBorder="1" applyAlignment="1">
      <alignment horizontal="center" vertical="top" wrapText="1"/>
    </xf>
    <xf numFmtId="0" fontId="3" fillId="0" borderId="2" xfId="0" applyFont="1" applyFill="1" applyBorder="1" applyAlignment="1">
      <alignment horizontal="left" vertical="top" wrapText="1" indent="5"/>
    </xf>
    <xf numFmtId="0" fontId="3" fillId="0" borderId="2" xfId="0" applyFont="1" applyFill="1" applyBorder="1" applyAlignment="1">
      <alignment horizontal="left" vertical="top" wrapText="1" indent="2"/>
    </xf>
    <xf numFmtId="3" fontId="3" fillId="0" borderId="2" xfId="0" applyNumberFormat="1" applyFont="1" applyFill="1" applyBorder="1" applyAlignment="1">
      <alignment horizontal="center" vertical="top" wrapText="1"/>
    </xf>
    <xf numFmtId="0" fontId="3" fillId="0" borderId="2" xfId="0" applyFont="1" applyFill="1" applyBorder="1" applyAlignment="1">
      <alignment horizontal="center" vertical="top" wrapText="1"/>
    </xf>
    <xf numFmtId="166" fontId="3" fillId="0" borderId="6" xfId="0" applyNumberFormat="1" applyFont="1" applyFill="1" applyBorder="1" applyAlignment="1">
      <alignment horizontal="center" vertical="top" wrapText="1"/>
    </xf>
    <xf numFmtId="0" fontId="5" fillId="0" borderId="0" xfId="0" applyFont="1" applyFill="1"/>
    <xf numFmtId="0" fontId="3" fillId="0" borderId="0" xfId="0" applyFont="1" applyFill="1" applyAlignment="1">
      <alignment horizontal="right" vertical="top"/>
    </xf>
    <xf numFmtId="0" fontId="3" fillId="0" borderId="2" xfId="0" applyFont="1" applyFill="1" applyBorder="1" applyAlignment="1">
      <alignment vertical="top" wrapText="1"/>
    </xf>
    <xf numFmtId="4" fontId="3" fillId="0" borderId="2" xfId="0" applyNumberFormat="1" applyFont="1" applyFill="1" applyBorder="1" applyAlignment="1">
      <alignment horizontal="right" vertical="top" wrapText="1"/>
    </xf>
    <xf numFmtId="0" fontId="3" fillId="0" borderId="2" xfId="0" applyFont="1" applyFill="1" applyBorder="1" applyAlignment="1">
      <alignment horizontal="left" vertical="top" wrapText="1" indent="1"/>
    </xf>
    <xf numFmtId="165" fontId="3" fillId="0" borderId="2"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3" fontId="3" fillId="0" borderId="2" xfId="0" applyNumberFormat="1" applyFont="1" applyFill="1" applyBorder="1" applyAlignment="1">
      <alignment horizontal="right" vertical="top" wrapText="1"/>
    </xf>
    <xf numFmtId="0" fontId="3" fillId="0" borderId="2" xfId="0" applyFont="1" applyFill="1" applyBorder="1"/>
    <xf numFmtId="4" fontId="3" fillId="0" borderId="2" xfId="0" applyNumberFormat="1" applyFont="1" applyFill="1" applyBorder="1" applyAlignment="1">
      <alignment horizontal="center" vertical="top" wrapText="1"/>
    </xf>
    <xf numFmtId="165" fontId="3" fillId="0" borderId="2" xfId="0" applyNumberFormat="1" applyFont="1" applyFill="1" applyBorder="1" applyAlignment="1">
      <alignment horizontal="right" vertical="top" wrapText="1"/>
    </xf>
    <xf numFmtId="0" fontId="2" fillId="0" borderId="2" xfId="0" applyFont="1" applyFill="1" applyBorder="1"/>
    <xf numFmtId="0" fontId="13" fillId="0" borderId="2" xfId="0" applyFont="1" applyFill="1" applyBorder="1" applyAlignment="1">
      <alignment horizontal="center" vertical="top" wrapText="1"/>
    </xf>
    <xf numFmtId="3" fontId="13" fillId="0" borderId="2" xfId="0" applyNumberFormat="1" applyFont="1" applyFill="1" applyBorder="1" applyAlignment="1">
      <alignment horizontal="center" vertical="top" wrapText="1"/>
    </xf>
    <xf numFmtId="3" fontId="13" fillId="0" borderId="2" xfId="0" applyNumberFormat="1" applyFont="1" applyFill="1" applyBorder="1" applyAlignment="1">
      <alignment horizontal="right" vertical="top" wrapText="1"/>
    </xf>
    <xf numFmtId="1" fontId="3" fillId="0" borderId="6" xfId="0" applyNumberFormat="1" applyFont="1" applyFill="1" applyBorder="1" applyAlignment="1">
      <alignment horizontal="center" vertical="top" wrapText="1"/>
    </xf>
    <xf numFmtId="0" fontId="3" fillId="0" borderId="2" xfId="0" applyFont="1" applyFill="1" applyBorder="1" applyAlignment="1">
      <alignment horizontal="center"/>
    </xf>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right" vertical="top" wrapText="1"/>
    </xf>
    <xf numFmtId="1" fontId="3" fillId="0" borderId="2" xfId="0" applyNumberFormat="1" applyFont="1" applyFill="1" applyBorder="1" applyAlignment="1">
      <alignment horizontal="center" vertical="top" wrapText="1"/>
    </xf>
    <xf numFmtId="2" fontId="3" fillId="0" borderId="2" xfId="0" applyNumberFormat="1" applyFont="1" applyFill="1" applyBorder="1" applyAlignment="1">
      <alignment horizontal="center" vertical="top" wrapText="1"/>
    </xf>
    <xf numFmtId="166" fontId="3" fillId="0" borderId="2" xfId="0" applyNumberFormat="1" applyFont="1" applyFill="1" applyBorder="1" applyAlignment="1">
      <alignment horizontal="center" vertical="top" wrapText="1"/>
    </xf>
    <xf numFmtId="0" fontId="3" fillId="0" borderId="2" xfId="0" applyFont="1" applyFill="1" applyBorder="1" applyAlignment="1">
      <alignment horizontal="left" vertical="top" wrapText="1"/>
    </xf>
    <xf numFmtId="0" fontId="7" fillId="0" borderId="2" xfId="1" applyFont="1" applyFill="1" applyBorder="1"/>
    <xf numFmtId="0" fontId="13" fillId="0" borderId="0" xfId="0" applyFont="1" applyFill="1"/>
    <xf numFmtId="4" fontId="21" fillId="0" borderId="2" xfId="0" applyNumberFormat="1" applyFont="1" applyFill="1" applyBorder="1" applyAlignment="1">
      <alignment horizontal="right" vertical="top" wrapText="1"/>
    </xf>
    <xf numFmtId="3" fontId="3" fillId="0" borderId="0" xfId="0" applyNumberFormat="1" applyFont="1" applyFill="1"/>
    <xf numFmtId="44" fontId="5" fillId="0" borderId="2" xfId="2" applyFont="1" applyFill="1" applyBorder="1" applyAlignment="1">
      <alignment horizontal="right" vertical="top" wrapText="1"/>
    </xf>
    <xf numFmtId="44" fontId="5" fillId="0" borderId="6" xfId="2" applyFont="1" applyFill="1" applyBorder="1" applyAlignment="1">
      <alignment horizontal="left" vertical="center" wrapText="1"/>
    </xf>
    <xf numFmtId="0" fontId="5" fillId="0" borderId="0" xfId="0" applyFont="1" applyFill="1" applyBorder="1" applyAlignment="1">
      <alignment vertical="top" wrapText="1"/>
    </xf>
    <xf numFmtId="4" fontId="21" fillId="0" borderId="0" xfId="0" applyNumberFormat="1" applyFont="1" applyFill="1"/>
    <xf numFmtId="164" fontId="3" fillId="0" borderId="2" xfId="0" applyNumberFormat="1" applyFont="1" applyFill="1" applyBorder="1" applyAlignment="1">
      <alignment horizontal="right" vertical="top" wrapText="1"/>
    </xf>
    <xf numFmtId="164" fontId="3" fillId="0" borderId="2" xfId="0" applyNumberFormat="1" applyFont="1" applyFill="1" applyBorder="1"/>
    <xf numFmtId="167" fontId="5" fillId="0" borderId="2" xfId="0" applyNumberFormat="1" applyFont="1" applyFill="1" applyBorder="1" applyAlignment="1">
      <alignment horizontal="right" vertical="top" wrapText="1"/>
    </xf>
    <xf numFmtId="167" fontId="3" fillId="0" borderId="2" xfId="0" applyNumberFormat="1" applyFont="1" applyFill="1" applyBorder="1" applyAlignment="1">
      <alignment horizontal="right" vertical="top" wrapText="1"/>
    </xf>
    <xf numFmtId="167" fontId="13" fillId="0" borderId="2" xfId="0" applyNumberFormat="1" applyFont="1" applyFill="1" applyBorder="1" applyAlignment="1">
      <alignment horizontal="right" vertical="top" wrapText="1"/>
    </xf>
    <xf numFmtId="167" fontId="3" fillId="0" borderId="0" xfId="0" applyNumberFormat="1" applyFont="1" applyFill="1"/>
    <xf numFmtId="0" fontId="9" fillId="0" borderId="0" xfId="0" applyFont="1"/>
    <xf numFmtId="0" fontId="26" fillId="0" borderId="0" xfId="1" applyFont="1"/>
    <xf numFmtId="0" fontId="21" fillId="0" borderId="2" xfId="0" applyFont="1" applyFill="1" applyBorder="1" applyAlignment="1">
      <alignment horizontal="left" vertical="top" wrapText="1" indent="1"/>
    </xf>
    <xf numFmtId="3" fontId="27" fillId="0" borderId="2" xfId="1" applyNumberFormat="1" applyFont="1" applyFill="1" applyBorder="1" applyAlignment="1">
      <alignment horizontal="center" vertical="top" wrapText="1"/>
    </xf>
    <xf numFmtId="0" fontId="27" fillId="0" borderId="2" xfId="1" applyFont="1" applyFill="1" applyBorder="1" applyAlignment="1">
      <alignment horizontal="center" vertical="top" wrapText="1"/>
    </xf>
    <xf numFmtId="1" fontId="3" fillId="0" borderId="0" xfId="0" applyNumberFormat="1" applyFont="1" applyFill="1"/>
    <xf numFmtId="166" fontId="3" fillId="0" borderId="0" xfId="0" applyNumberFormat="1" applyFont="1" applyFill="1"/>
    <xf numFmtId="3" fontId="5" fillId="0" borderId="2" xfId="0" applyNumberFormat="1" applyFont="1" applyFill="1" applyBorder="1" applyAlignment="1">
      <alignment horizontal="center" vertical="top" wrapText="1"/>
    </xf>
    <xf numFmtId="0" fontId="5" fillId="0" borderId="5" xfId="0" applyFont="1" applyFill="1" applyBorder="1" applyAlignment="1">
      <alignment horizontal="left" vertical="center" wrapText="1"/>
    </xf>
    <xf numFmtId="3" fontId="7" fillId="0" borderId="0" xfId="1" applyNumberFormat="1" applyFont="1"/>
    <xf numFmtId="0" fontId="8" fillId="0" borderId="2" xfId="1" applyFont="1" applyBorder="1" applyAlignment="1">
      <alignment horizontal="center" vertical="top" wrapText="1"/>
    </xf>
    <xf numFmtId="0" fontId="3" fillId="0" borderId="0" xfId="0" applyNumberFormat="1" applyFont="1" applyFill="1" applyAlignment="1">
      <alignment horizontal="left" vertical="top" wrapText="1"/>
    </xf>
    <xf numFmtId="0" fontId="5" fillId="0" borderId="1" xfId="0" applyNumberFormat="1" applyFont="1" applyFill="1" applyBorder="1" applyAlignment="1">
      <alignment horizontal="left" wrapText="1"/>
    </xf>
    <xf numFmtId="0" fontId="5" fillId="0" borderId="3" xfId="0" applyNumberFormat="1" applyFont="1" applyFill="1" applyBorder="1" applyAlignment="1">
      <alignment horizontal="left" wrapText="1"/>
    </xf>
    <xf numFmtId="3" fontId="13" fillId="0" borderId="5" xfId="0" applyNumberFormat="1" applyFont="1" applyFill="1" applyBorder="1" applyAlignment="1">
      <alignment horizontal="center" vertical="top" wrapText="1"/>
    </xf>
    <xf numFmtId="3" fontId="13" fillId="0" borderId="7" xfId="0" applyNumberFormat="1" applyFont="1" applyFill="1" applyBorder="1" applyAlignment="1">
      <alignment horizontal="center" vertical="top" wrapText="1"/>
    </xf>
    <xf numFmtId="3" fontId="13" fillId="0" borderId="6" xfId="0" applyNumberFormat="1" applyFont="1" applyFill="1" applyBorder="1" applyAlignment="1">
      <alignment horizontal="center" vertical="top" wrapText="1"/>
    </xf>
    <xf numFmtId="3" fontId="5" fillId="0" borderId="5" xfId="0" applyNumberFormat="1" applyFont="1" applyFill="1" applyBorder="1" applyAlignment="1">
      <alignment horizontal="center" vertical="top" wrapText="1"/>
    </xf>
    <xf numFmtId="3" fontId="5" fillId="0" borderId="7" xfId="0" applyNumberFormat="1" applyFont="1" applyFill="1" applyBorder="1" applyAlignment="1">
      <alignment horizontal="center" vertical="top" wrapText="1"/>
    </xf>
    <xf numFmtId="3" fontId="5" fillId="0" borderId="6" xfId="0" applyNumberFormat="1" applyFont="1" applyFill="1" applyBorder="1" applyAlignment="1">
      <alignment horizontal="center" vertical="top" wrapText="1"/>
    </xf>
    <xf numFmtId="0" fontId="5" fillId="0" borderId="8" xfId="0" applyNumberFormat="1" applyFont="1" applyFill="1" applyBorder="1" applyAlignment="1">
      <alignment horizontal="left" wrapText="1"/>
    </xf>
    <xf numFmtId="0" fontId="5" fillId="0" borderId="2" xfId="0" applyNumberFormat="1" applyFont="1" applyFill="1" applyBorder="1" applyAlignment="1">
      <alignment horizontal="left" wrapText="1"/>
    </xf>
    <xf numFmtId="3" fontId="5" fillId="0" borderId="2" xfId="0" applyNumberFormat="1" applyFont="1" applyFill="1" applyBorder="1" applyAlignment="1">
      <alignment horizontal="center" vertical="top" wrapText="1"/>
    </xf>
    <xf numFmtId="2" fontId="3" fillId="0" borderId="0" xfId="0" applyNumberFormat="1" applyFont="1" applyFill="1" applyAlignment="1">
      <alignment horizontal="left" vertical="top"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Font="1" applyFill="1" applyBorder="1"/>
    <xf numFmtId="164" fontId="21" fillId="0" borderId="0" xfId="0" applyNumberFormat="1" applyFont="1" applyFill="1" applyAlignment="1">
      <alignment vertical="top"/>
    </xf>
    <xf numFmtId="1" fontId="3" fillId="0" borderId="0" xfId="0" applyNumberFormat="1" applyFont="1" applyFill="1" applyAlignment="1"/>
    <xf numFmtId="0" fontId="21" fillId="0" borderId="0" xfId="0" applyNumberFormat="1" applyFont="1" applyFill="1" applyAlignment="1"/>
    <xf numFmtId="166" fontId="3" fillId="0" borderId="0" xfId="0" applyNumberFormat="1" applyFont="1" applyFill="1" applyAlignment="1"/>
    <xf numFmtId="166" fontId="3" fillId="0" borderId="0" xfId="0" applyNumberFormat="1" applyFont="1" applyFill="1" applyAlignment="1">
      <alignment wrapText="1"/>
    </xf>
    <xf numFmtId="0" fontId="5" fillId="0" borderId="2" xfId="0" applyNumberFormat="1" applyFont="1" applyFill="1" applyBorder="1" applyAlignment="1">
      <alignment vertical="top" wrapText="1"/>
    </xf>
    <xf numFmtId="3" fontId="5" fillId="0" borderId="2" xfId="0" applyNumberFormat="1" applyFont="1" applyFill="1" applyBorder="1" applyAlignment="1">
      <alignment vertical="top" wrapText="1"/>
    </xf>
    <xf numFmtId="0" fontId="24" fillId="0" borderId="0" xfId="0" applyFont="1" applyFill="1"/>
    <xf numFmtId="0" fontId="21" fillId="0" borderId="0" xfId="0" applyFont="1" applyFill="1"/>
    <xf numFmtId="0" fontId="8" fillId="0" borderId="5" xfId="1" applyFont="1" applyFill="1" applyBorder="1" applyAlignment="1">
      <alignment horizontal="center" vertical="top" wrapText="1"/>
    </xf>
    <xf numFmtId="0" fontId="8" fillId="0" borderId="7" xfId="1" applyFont="1" applyFill="1" applyBorder="1" applyAlignment="1">
      <alignment horizontal="center" vertical="top" wrapText="1"/>
    </xf>
    <xf numFmtId="0" fontId="8" fillId="0" borderId="6" xfId="1" applyFont="1" applyFill="1" applyBorder="1" applyAlignment="1">
      <alignment horizontal="center" vertical="top" wrapText="1"/>
    </xf>
    <xf numFmtId="0" fontId="7" fillId="0" borderId="0" xfId="1" applyFill="1"/>
    <xf numFmtId="0" fontId="8" fillId="0" borderId="4" xfId="1" applyFont="1" applyFill="1" applyBorder="1" applyAlignment="1">
      <alignment vertical="top" wrapText="1"/>
    </xf>
    <xf numFmtId="0" fontId="9" fillId="0" borderId="5" xfId="1" applyFont="1" applyFill="1" applyBorder="1" applyAlignment="1">
      <alignment horizontal="center" vertical="top" wrapText="1"/>
    </xf>
    <xf numFmtId="0" fontId="9" fillId="0" borderId="6" xfId="1" applyFont="1" applyFill="1" applyBorder="1" applyAlignment="1">
      <alignment horizontal="center" vertical="top" wrapText="1"/>
    </xf>
    <xf numFmtId="0" fontId="9" fillId="0" borderId="2" xfId="1" applyFont="1" applyFill="1" applyBorder="1" applyAlignment="1">
      <alignment vertical="top" wrapText="1"/>
    </xf>
    <xf numFmtId="0" fontId="10" fillId="0" borderId="1" xfId="1" applyFont="1" applyFill="1" applyBorder="1" applyAlignment="1">
      <alignment horizontal="center" vertical="top" wrapText="1"/>
    </xf>
    <xf numFmtId="0" fontId="26" fillId="0" borderId="4" xfId="1" applyFont="1" applyFill="1" applyBorder="1" applyAlignment="1">
      <alignment horizontal="left" wrapText="1"/>
    </xf>
    <xf numFmtId="0" fontId="26" fillId="0" borderId="0" xfId="1" applyFont="1" applyFill="1" applyBorder="1" applyAlignment="1">
      <alignment horizontal="left" wrapText="1"/>
    </xf>
    <xf numFmtId="0" fontId="7" fillId="0" borderId="0" xfId="1" applyFont="1" applyFill="1"/>
    <xf numFmtId="0" fontId="1" fillId="0" borderId="9" xfId="1" applyFont="1" applyFill="1" applyBorder="1" applyAlignment="1">
      <alignment horizontal="left" wrapText="1"/>
    </xf>
    <xf numFmtId="3" fontId="7" fillId="0" borderId="0" xfId="1" applyNumberFormat="1" applyFill="1"/>
    <xf numFmtId="0" fontId="1" fillId="0" borderId="0" xfId="1" applyFont="1" applyFill="1" applyAlignment="1">
      <alignment horizontal="left" wrapText="1"/>
    </xf>
    <xf numFmtId="0" fontId="0" fillId="0" borderId="0" xfId="0" applyFill="1"/>
    <xf numFmtId="0" fontId="15" fillId="0" borderId="0" xfId="0" applyFont="1" applyFill="1"/>
    <xf numFmtId="0" fontId="23" fillId="0" borderId="0" xfId="0" applyFont="1" applyFill="1"/>
    <xf numFmtId="0" fontId="0" fillId="0" borderId="0" xfId="0" applyFill="1" applyAlignment="1">
      <alignment horizontal="center"/>
    </xf>
    <xf numFmtId="44" fontId="0" fillId="0" borderId="0" xfId="2" applyFont="1" applyFill="1"/>
    <xf numFmtId="44" fontId="28" fillId="0" borderId="0" xfId="0" applyNumberFormat="1" applyFont="1" applyFill="1"/>
    <xf numFmtId="3" fontId="23" fillId="0" borderId="0" xfId="0" applyNumberFormat="1" applyFont="1" applyFill="1"/>
    <xf numFmtId="3" fontId="0" fillId="0" borderId="0" xfId="0" applyNumberFormat="1" applyFill="1"/>
    <xf numFmtId="0" fontId="28" fillId="0" borderId="0" xfId="0" applyFont="1" applyFill="1"/>
    <xf numFmtId="0" fontId="0" fillId="0" borderId="0" xfId="0" applyFill="1" applyAlignment="1">
      <alignment horizontal="center"/>
    </xf>
    <xf numFmtId="4" fontId="0" fillId="0" borderId="0" xfId="0" applyNumberFormat="1" applyFill="1"/>
  </cellXfs>
  <cellStyles count="3">
    <cellStyle name="Currency" xfId="2" builtinId="4"/>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2"/>
  <sheetViews>
    <sheetView tabSelected="1" workbookViewId="0">
      <selection activeCell="D19" sqref="D19"/>
    </sheetView>
  </sheetViews>
  <sheetFormatPr defaultColWidth="9.1796875" defaultRowHeight="12.5" x14ac:dyDescent="0.25"/>
  <cols>
    <col min="1" max="1" width="1" style="129" customWidth="1"/>
    <col min="2" max="2" width="9.7265625" style="129" customWidth="1"/>
    <col min="3" max="3" width="12.81640625" style="129" bestFit="1" customWidth="1"/>
    <col min="4" max="4" width="15.54296875" style="129" bestFit="1" customWidth="1"/>
    <col min="5" max="5" width="18.54296875" style="129" customWidth="1"/>
    <col min="6" max="6" width="15.54296875" style="129" bestFit="1" customWidth="1"/>
    <col min="7" max="7" width="12.81640625" style="129" customWidth="1"/>
    <col min="8" max="8" width="9.1796875" style="129"/>
    <col min="9" max="9" width="12.81640625" style="129" bestFit="1" customWidth="1"/>
    <col min="10" max="16384" width="9.1796875" style="129"/>
  </cols>
  <sheetData>
    <row r="2" spans="2:14" ht="15" x14ac:dyDescent="0.25">
      <c r="B2" s="126" t="s">
        <v>30</v>
      </c>
      <c r="C2" s="127"/>
      <c r="D2" s="127"/>
      <c r="E2" s="127"/>
      <c r="F2" s="127"/>
      <c r="G2" s="128"/>
    </row>
    <row r="3" spans="2:14" ht="24" customHeight="1" x14ac:dyDescent="0.25">
      <c r="B3" s="130"/>
      <c r="C3" s="131" t="s">
        <v>31</v>
      </c>
      <c r="D3" s="132"/>
      <c r="E3" s="133" t="s">
        <v>32</v>
      </c>
      <c r="F3" s="131"/>
      <c r="G3" s="132"/>
    </row>
    <row r="4" spans="2:14" ht="13" x14ac:dyDescent="0.25">
      <c r="B4" s="134"/>
      <c r="C4" s="11" t="s">
        <v>0</v>
      </c>
      <c r="D4" s="11" t="s">
        <v>1</v>
      </c>
      <c r="E4" s="11" t="s">
        <v>2</v>
      </c>
      <c r="F4" s="11" t="s">
        <v>3</v>
      </c>
      <c r="G4" s="11" t="s">
        <v>4</v>
      </c>
    </row>
    <row r="5" spans="2:14" ht="67.5" x14ac:dyDescent="0.25">
      <c r="B5" s="11" t="s">
        <v>33</v>
      </c>
      <c r="C5" s="11" t="s">
        <v>85</v>
      </c>
      <c r="D5" s="11" t="s">
        <v>34</v>
      </c>
      <c r="E5" s="11" t="s">
        <v>35</v>
      </c>
      <c r="F5" s="11" t="s">
        <v>86</v>
      </c>
      <c r="G5" s="11" t="s">
        <v>30</v>
      </c>
    </row>
    <row r="6" spans="2:14" ht="13.5" x14ac:dyDescent="0.25">
      <c r="B6" s="11"/>
      <c r="C6" s="11"/>
      <c r="D6" s="11"/>
      <c r="E6" s="11"/>
      <c r="F6" s="11"/>
      <c r="G6" s="11" t="s">
        <v>36</v>
      </c>
      <c r="H6" s="32" t="s">
        <v>89</v>
      </c>
    </row>
    <row r="7" spans="2:14" ht="12.75" customHeight="1" x14ac:dyDescent="0.25">
      <c r="B7" s="44">
        <v>1</v>
      </c>
      <c r="C7" s="45">
        <f>28+10</f>
        <v>38</v>
      </c>
      <c r="D7" s="45">
        <v>9631</v>
      </c>
      <c r="E7" s="44">
        <v>0</v>
      </c>
      <c r="F7" s="45">
        <f>10</f>
        <v>10</v>
      </c>
      <c r="G7" s="45">
        <f>C7+D7+E7-F7</f>
        <v>9659</v>
      </c>
      <c r="H7" s="135" t="s">
        <v>210</v>
      </c>
      <c r="I7" s="136"/>
      <c r="J7" s="136"/>
      <c r="K7" s="136"/>
      <c r="L7" s="136"/>
      <c r="M7" s="136"/>
      <c r="N7" s="136"/>
    </row>
    <row r="8" spans="2:14" ht="13" x14ac:dyDescent="0.25">
      <c r="B8" s="44">
        <v>2</v>
      </c>
      <c r="C8" s="45">
        <f t="shared" ref="C8:C9" si="0">28+10</f>
        <v>38</v>
      </c>
      <c r="D8" s="45">
        <f>G7</f>
        <v>9659</v>
      </c>
      <c r="E8" s="44">
        <v>0</v>
      </c>
      <c r="F8" s="45">
        <f>10</f>
        <v>10</v>
      </c>
      <c r="G8" s="45">
        <f>C8+D8+E8-F8</f>
        <v>9687</v>
      </c>
      <c r="H8" s="135"/>
      <c r="I8" s="136"/>
      <c r="J8" s="136"/>
      <c r="K8" s="136"/>
      <c r="L8" s="136"/>
      <c r="M8" s="136"/>
      <c r="N8" s="136"/>
    </row>
    <row r="9" spans="2:14" ht="13" x14ac:dyDescent="0.25">
      <c r="B9" s="44">
        <v>3</v>
      </c>
      <c r="C9" s="45">
        <f t="shared" si="0"/>
        <v>38</v>
      </c>
      <c r="D9" s="45">
        <f>G8</f>
        <v>9687</v>
      </c>
      <c r="E9" s="44">
        <v>0</v>
      </c>
      <c r="F9" s="45">
        <f>10</f>
        <v>10</v>
      </c>
      <c r="G9" s="45">
        <f>C9+D9+E9-F9</f>
        <v>9715</v>
      </c>
      <c r="H9" s="135"/>
      <c r="I9" s="136"/>
      <c r="J9" s="136"/>
      <c r="K9" s="136"/>
      <c r="L9" s="136"/>
      <c r="M9" s="136"/>
      <c r="N9" s="136"/>
    </row>
    <row r="10" spans="2:14" s="137" customFormat="1" ht="13" x14ac:dyDescent="0.25">
      <c r="B10" s="44" t="s">
        <v>37</v>
      </c>
      <c r="C10" s="45">
        <f>AVERAGE(C7:C9)</f>
        <v>38</v>
      </c>
      <c r="D10" s="45">
        <f>AVERAGE(D7:D9)</f>
        <v>9659</v>
      </c>
      <c r="E10" s="45">
        <f>AVERAGE(E7:E9)</f>
        <v>0</v>
      </c>
      <c r="F10" s="45">
        <f>AVERAGE(F7:F9)</f>
        <v>10</v>
      </c>
      <c r="G10" s="45">
        <f>AVERAGE(G7:G9)</f>
        <v>9687</v>
      </c>
      <c r="H10" s="135"/>
      <c r="I10" s="136"/>
      <c r="J10" s="136"/>
      <c r="K10" s="136"/>
      <c r="L10" s="136"/>
      <c r="M10" s="136"/>
      <c r="N10" s="136"/>
    </row>
    <row r="11" spans="2:14" ht="13" x14ac:dyDescent="0.3">
      <c r="B11" s="138" t="s">
        <v>122</v>
      </c>
      <c r="C11" s="138"/>
      <c r="D11" s="138"/>
      <c r="E11" s="138"/>
      <c r="F11" s="138"/>
      <c r="G11" s="138"/>
      <c r="H11" s="139"/>
    </row>
    <row r="12" spans="2:14" ht="33" customHeight="1" x14ac:dyDescent="0.3">
      <c r="B12" s="140" t="s">
        <v>123</v>
      </c>
      <c r="C12" s="140"/>
      <c r="D12" s="140"/>
      <c r="E12" s="140"/>
      <c r="F12" s="140"/>
      <c r="G12" s="140"/>
    </row>
  </sheetData>
  <mergeCells count="6">
    <mergeCell ref="H7:N10"/>
    <mergeCell ref="B12:G12"/>
    <mergeCell ref="B2:G2"/>
    <mergeCell ref="C3:D3"/>
    <mergeCell ref="F3:G3"/>
    <mergeCell ref="B11:G1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30"/>
  <sheetViews>
    <sheetView topLeftCell="A21" workbookViewId="0">
      <selection activeCell="H15" sqref="H15"/>
    </sheetView>
  </sheetViews>
  <sheetFormatPr defaultColWidth="9.1796875" defaultRowHeight="12.5" x14ac:dyDescent="0.25"/>
  <cols>
    <col min="1" max="1" width="0.7265625" style="12" customWidth="1"/>
    <col min="2" max="2" width="32.1796875" style="12" customWidth="1"/>
    <col min="3" max="4" width="10" style="12" customWidth="1"/>
    <col min="5" max="5" width="16" style="12" customWidth="1"/>
    <col min="6" max="6" width="10.54296875" style="12" customWidth="1"/>
    <col min="7" max="7" width="1.26953125" style="12" customWidth="1"/>
    <col min="8" max="16384" width="9.1796875" style="12"/>
  </cols>
  <sheetData>
    <row r="2" spans="2:13" ht="15.75" customHeight="1" x14ac:dyDescent="0.25">
      <c r="B2" s="99" t="s">
        <v>38</v>
      </c>
      <c r="C2" s="99"/>
      <c r="D2" s="99"/>
      <c r="E2" s="99"/>
      <c r="F2" s="99"/>
      <c r="G2" s="13"/>
    </row>
    <row r="3" spans="2:13" ht="63.75" customHeight="1" x14ac:dyDescent="0.25">
      <c r="B3" s="14" t="s">
        <v>39</v>
      </c>
      <c r="C3" s="15" t="s">
        <v>40</v>
      </c>
      <c r="D3" s="15" t="s">
        <v>41</v>
      </c>
      <c r="E3" s="16" t="s">
        <v>42</v>
      </c>
      <c r="F3" s="14" t="s">
        <v>43</v>
      </c>
      <c r="G3" s="17"/>
    </row>
    <row r="4" spans="2:13" ht="13" x14ac:dyDescent="0.25">
      <c r="B4" s="74" t="s">
        <v>156</v>
      </c>
      <c r="C4" s="75"/>
      <c r="D4" s="75"/>
      <c r="E4" s="27"/>
      <c r="F4" s="75"/>
      <c r="G4" s="18"/>
    </row>
    <row r="5" spans="2:13" ht="26" x14ac:dyDescent="0.25">
      <c r="B5" s="55" t="s">
        <v>118</v>
      </c>
      <c r="C5" s="27">
        <f>'Respondent Burden'!F14</f>
        <v>0</v>
      </c>
      <c r="D5" s="27">
        <f>'Respondent Burden'!D14</f>
        <v>1</v>
      </c>
      <c r="E5" s="27">
        <v>0</v>
      </c>
      <c r="F5" s="28">
        <f>C5*D5+E5</f>
        <v>0</v>
      </c>
      <c r="G5" s="18"/>
    </row>
    <row r="6" spans="2:13" ht="26" x14ac:dyDescent="0.25">
      <c r="B6" s="55" t="s">
        <v>100</v>
      </c>
      <c r="C6" s="27">
        <f>'Respondent Burden'!F15</f>
        <v>0</v>
      </c>
      <c r="D6" s="27">
        <f>'Respondent Burden'!D15</f>
        <v>1</v>
      </c>
      <c r="E6" s="28">
        <v>0</v>
      </c>
      <c r="F6" s="28">
        <f>C6*D6+E6</f>
        <v>0</v>
      </c>
      <c r="G6" s="18"/>
    </row>
    <row r="7" spans="2:13" ht="26" x14ac:dyDescent="0.25">
      <c r="B7" s="55" t="s">
        <v>101</v>
      </c>
      <c r="C7" s="27">
        <f>'Respondent Burden'!F16</f>
        <v>2</v>
      </c>
      <c r="D7" s="27">
        <f>'Respondent Burden'!D16</f>
        <v>4</v>
      </c>
      <c r="E7" s="28">
        <v>0</v>
      </c>
      <c r="F7" s="28">
        <f>C7*D7+E7</f>
        <v>8</v>
      </c>
      <c r="G7" s="18"/>
    </row>
    <row r="8" spans="2:13" ht="13" x14ac:dyDescent="0.25">
      <c r="B8" s="74" t="s">
        <v>62</v>
      </c>
      <c r="C8" s="27"/>
      <c r="D8" s="27"/>
      <c r="E8" s="28"/>
      <c r="F8" s="28"/>
      <c r="G8" s="18"/>
    </row>
    <row r="9" spans="2:13" ht="39" x14ac:dyDescent="0.25">
      <c r="B9" s="55" t="s">
        <v>102</v>
      </c>
      <c r="C9" s="27">
        <f>'Respondent Burden'!F18</f>
        <v>0</v>
      </c>
      <c r="D9" s="27">
        <v>1</v>
      </c>
      <c r="E9" s="27">
        <v>0</v>
      </c>
      <c r="F9" s="28">
        <f>C9*D9+E9</f>
        <v>0</v>
      </c>
      <c r="G9" s="18"/>
    </row>
    <row r="10" spans="2:13" ht="13" x14ac:dyDescent="0.25">
      <c r="B10" s="55" t="s">
        <v>63</v>
      </c>
      <c r="C10" s="27">
        <f>'Respondent Burden'!F19</f>
        <v>0</v>
      </c>
      <c r="D10" s="27">
        <v>1</v>
      </c>
      <c r="E10" s="27">
        <v>0</v>
      </c>
      <c r="F10" s="28">
        <f>C10*D10+E10</f>
        <v>0</v>
      </c>
      <c r="G10" s="18"/>
      <c r="I10" s="98"/>
      <c r="M10" s="98"/>
    </row>
    <row r="11" spans="2:13" ht="13" x14ac:dyDescent="0.25">
      <c r="B11" s="74" t="s">
        <v>157</v>
      </c>
      <c r="C11" s="27"/>
      <c r="D11" s="27"/>
      <c r="E11" s="28"/>
      <c r="F11" s="28"/>
      <c r="G11" s="18"/>
    </row>
    <row r="12" spans="2:13" ht="26" x14ac:dyDescent="0.25">
      <c r="B12" s="55" t="s">
        <v>193</v>
      </c>
      <c r="C12" s="27">
        <f>'Respondent Burden'!F21</f>
        <v>7827.3</v>
      </c>
      <c r="D12" s="27">
        <f>'Respondent Burden'!D21</f>
        <v>9</v>
      </c>
      <c r="E12" s="28">
        <v>0</v>
      </c>
      <c r="F12" s="27">
        <f>C12*D12+E12</f>
        <v>70445.7</v>
      </c>
      <c r="G12" s="18"/>
      <c r="H12" s="90" t="s">
        <v>194</v>
      </c>
    </row>
    <row r="13" spans="2:13" x14ac:dyDescent="0.25">
      <c r="B13" s="89" t="s">
        <v>192</v>
      </c>
      <c r="C13" s="27">
        <f>'Respondent Burden'!F23</f>
        <v>869.7</v>
      </c>
      <c r="D13" s="27">
        <f>'Respondent Burden'!D23</f>
        <v>9</v>
      </c>
      <c r="E13" s="28">
        <v>0</v>
      </c>
      <c r="F13" s="27">
        <f>C13*D13+E13</f>
        <v>7827.3</v>
      </c>
      <c r="G13" s="18"/>
      <c r="H13" s="90" t="s">
        <v>194</v>
      </c>
    </row>
    <row r="14" spans="2:13" ht="13" x14ac:dyDescent="0.25">
      <c r="B14" s="55" t="s">
        <v>77</v>
      </c>
      <c r="C14" s="92">
        <f>C12</f>
        <v>7827.3</v>
      </c>
      <c r="D14" s="27">
        <f>'Respondent Burden'!D22</f>
        <v>2</v>
      </c>
      <c r="E14" s="28">
        <v>0</v>
      </c>
      <c r="F14" s="27">
        <f t="shared" ref="F14:F28" si="0">C14*D14+E14</f>
        <v>15654.6</v>
      </c>
      <c r="G14" s="18"/>
      <c r="H14" s="90" t="s">
        <v>195</v>
      </c>
    </row>
    <row r="15" spans="2:13" ht="39" x14ac:dyDescent="0.25">
      <c r="B15" s="91" t="s">
        <v>196</v>
      </c>
      <c r="C15" s="92">
        <f>'Respondent Burden'!F25</f>
        <v>22</v>
      </c>
      <c r="D15" s="92">
        <f>'Respondent Burden'!D25</f>
        <v>2</v>
      </c>
      <c r="E15" s="93">
        <v>0</v>
      </c>
      <c r="F15" s="92">
        <f t="shared" ref="F15" si="1">C15*D15+E15</f>
        <v>44</v>
      </c>
      <c r="G15" s="18"/>
      <c r="H15" s="90" t="s">
        <v>197</v>
      </c>
    </row>
    <row r="16" spans="2:13" ht="13" x14ac:dyDescent="0.25">
      <c r="B16" s="55" t="s">
        <v>63</v>
      </c>
      <c r="C16" s="27">
        <f>'Respondent Burden'!F24</f>
        <v>8697</v>
      </c>
      <c r="D16" s="27">
        <f>'Respondent Burden'!D24</f>
        <v>3</v>
      </c>
      <c r="E16" s="28">
        <v>0</v>
      </c>
      <c r="F16" s="27">
        <f t="shared" si="0"/>
        <v>26091</v>
      </c>
      <c r="G16" s="18"/>
      <c r="H16" s="19"/>
    </row>
    <row r="17" spans="2:8" ht="13" x14ac:dyDescent="0.25">
      <c r="B17" s="74" t="s">
        <v>95</v>
      </c>
      <c r="C17" s="27"/>
      <c r="D17" s="27"/>
      <c r="E17" s="28"/>
      <c r="F17" s="28"/>
      <c r="G17" s="18"/>
    </row>
    <row r="18" spans="2:8" ht="13" x14ac:dyDescent="0.25">
      <c r="B18" s="55" t="s">
        <v>96</v>
      </c>
      <c r="C18" s="27">
        <f>'Respondent Burden'!F27</f>
        <v>40</v>
      </c>
      <c r="D18" s="27">
        <f>'Respondent Burden'!D27</f>
        <v>1</v>
      </c>
      <c r="E18" s="28">
        <v>0</v>
      </c>
      <c r="F18" s="27">
        <f t="shared" si="0"/>
        <v>40</v>
      </c>
      <c r="G18" s="18"/>
    </row>
    <row r="19" spans="2:8" ht="13" x14ac:dyDescent="0.25">
      <c r="B19" s="55" t="s">
        <v>90</v>
      </c>
      <c r="C19" s="27">
        <f>'Respondent Burden'!F28</f>
        <v>400</v>
      </c>
      <c r="D19" s="27">
        <f>'Respondent Burden'!D28</f>
        <v>2</v>
      </c>
      <c r="E19" s="28">
        <v>0</v>
      </c>
      <c r="F19" s="27">
        <f t="shared" si="0"/>
        <v>800</v>
      </c>
      <c r="G19" s="18"/>
    </row>
    <row r="20" spans="2:8" ht="13" x14ac:dyDescent="0.25">
      <c r="B20" s="55" t="s">
        <v>63</v>
      </c>
      <c r="C20" s="27">
        <f>'Respondent Burden'!F29</f>
        <v>400</v>
      </c>
      <c r="D20" s="27">
        <f>'Respondent Burden'!D29</f>
        <v>1</v>
      </c>
      <c r="E20" s="28">
        <v>0</v>
      </c>
      <c r="F20" s="27">
        <f t="shared" si="0"/>
        <v>400</v>
      </c>
      <c r="G20" s="18"/>
    </row>
    <row r="21" spans="2:8" ht="13" x14ac:dyDescent="0.25">
      <c r="B21" s="55" t="s">
        <v>120</v>
      </c>
      <c r="C21" s="27">
        <f>'Respondent Burden'!F30</f>
        <v>0</v>
      </c>
      <c r="D21" s="27">
        <f>'Respondent Burden'!D30</f>
        <v>1</v>
      </c>
      <c r="E21" s="28">
        <v>0</v>
      </c>
      <c r="F21" s="27">
        <f t="shared" ref="F21" si="2">C21*D21+E21</f>
        <v>0</v>
      </c>
      <c r="G21" s="18"/>
    </row>
    <row r="22" spans="2:8" ht="13" x14ac:dyDescent="0.25">
      <c r="B22" s="74" t="s">
        <v>158</v>
      </c>
      <c r="C22" s="27"/>
      <c r="D22" s="27"/>
      <c r="E22" s="28"/>
      <c r="F22" s="28"/>
      <c r="G22" s="18"/>
    </row>
    <row r="23" spans="2:8" ht="13" x14ac:dyDescent="0.25">
      <c r="B23" s="55" t="s">
        <v>120</v>
      </c>
      <c r="C23" s="27">
        <f>'Respondent Burden'!F32</f>
        <v>10</v>
      </c>
      <c r="D23" s="27">
        <f>'Respondent Burden'!D32</f>
        <v>1</v>
      </c>
      <c r="E23" s="28">
        <v>0</v>
      </c>
      <c r="F23" s="27">
        <f t="shared" si="0"/>
        <v>10</v>
      </c>
      <c r="G23" s="18"/>
    </row>
    <row r="24" spans="2:8" ht="13" x14ac:dyDescent="0.25">
      <c r="B24" s="55" t="s">
        <v>109</v>
      </c>
      <c r="C24" s="27">
        <f>'Respondent Burden'!F33</f>
        <v>560</v>
      </c>
      <c r="D24" s="27">
        <f>'Respondent Burden'!D33</f>
        <v>1</v>
      </c>
      <c r="E24" s="28">
        <v>0</v>
      </c>
      <c r="F24" s="27">
        <f t="shared" si="0"/>
        <v>560</v>
      </c>
      <c r="G24" s="18"/>
    </row>
    <row r="25" spans="2:8" ht="13" x14ac:dyDescent="0.25">
      <c r="B25" s="55" t="s">
        <v>97</v>
      </c>
      <c r="C25" s="27">
        <f>'Respondent Burden'!F34</f>
        <v>560</v>
      </c>
      <c r="D25" s="27">
        <f>'Respondent Burden'!D34</f>
        <v>1</v>
      </c>
      <c r="E25" s="28">
        <v>0</v>
      </c>
      <c r="F25" s="27">
        <f t="shared" si="0"/>
        <v>560</v>
      </c>
      <c r="G25" s="18"/>
    </row>
    <row r="26" spans="2:8" ht="13" x14ac:dyDescent="0.25">
      <c r="B26" s="55" t="s">
        <v>98</v>
      </c>
      <c r="C26" s="27">
        <f>'Respondent Burden'!F35</f>
        <v>560</v>
      </c>
      <c r="D26" s="27">
        <f>'Respondent Burden'!D35</f>
        <v>2</v>
      </c>
      <c r="E26" s="28">
        <v>0</v>
      </c>
      <c r="F26" s="27">
        <f>C26*D26+E26</f>
        <v>1120</v>
      </c>
      <c r="G26" s="18"/>
    </row>
    <row r="27" spans="2:8" ht="26" x14ac:dyDescent="0.25">
      <c r="B27" s="55" t="s">
        <v>159</v>
      </c>
      <c r="C27" s="27">
        <f>'Respondent Burden'!F36</f>
        <v>0</v>
      </c>
      <c r="D27" s="27">
        <f>'Respondent Burden'!D36</f>
        <v>1</v>
      </c>
      <c r="E27" s="28">
        <v>0</v>
      </c>
      <c r="F27" s="27">
        <f t="shared" si="0"/>
        <v>0</v>
      </c>
      <c r="G27" s="18"/>
    </row>
    <row r="28" spans="2:8" ht="13.5" x14ac:dyDescent="0.25">
      <c r="B28" s="55" t="s">
        <v>108</v>
      </c>
      <c r="C28" s="27">
        <f>'Respondent Burden'!F37</f>
        <v>10</v>
      </c>
      <c r="D28" s="27">
        <f>'Respondent Burden'!D37</f>
        <v>1</v>
      </c>
      <c r="E28" s="28">
        <v>0</v>
      </c>
      <c r="F28" s="27">
        <f t="shared" si="0"/>
        <v>10</v>
      </c>
      <c r="G28" s="18"/>
      <c r="H28" s="32" t="s">
        <v>50</v>
      </c>
    </row>
    <row r="29" spans="2:8" ht="13" x14ac:dyDescent="0.3">
      <c r="B29" s="29"/>
      <c r="C29" s="29"/>
      <c r="D29" s="29"/>
      <c r="E29" s="28" t="s">
        <v>7</v>
      </c>
      <c r="F29" s="27">
        <f>SUM(F5:F28)</f>
        <v>123570.6</v>
      </c>
      <c r="G29" s="17"/>
      <c r="H29" s="20" t="s">
        <v>99</v>
      </c>
    </row>
    <row r="30" spans="2:8" ht="13" x14ac:dyDescent="0.3">
      <c r="B30" s="37" t="s">
        <v>94</v>
      </c>
      <c r="C30" s="37"/>
      <c r="D30" s="37"/>
      <c r="E30" s="35" t="s">
        <v>56</v>
      </c>
      <c r="F30" s="36">
        <f>'Respondent Burden'!G74/'# Responses'!F29</f>
        <v>2.3225589258286354</v>
      </c>
      <c r="G30" s="17"/>
      <c r="H30" s="20"/>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01"/>
  <sheetViews>
    <sheetView topLeftCell="A89" zoomScale="87" zoomScaleNormal="87" workbookViewId="0">
      <pane xSplit="1" topLeftCell="B1" activePane="topRight" state="frozen"/>
      <selection activeCell="A4" sqref="A4"/>
      <selection pane="topRight" activeCell="G55" sqref="G55"/>
    </sheetView>
  </sheetViews>
  <sheetFormatPr defaultColWidth="9.1796875" defaultRowHeight="13" x14ac:dyDescent="0.3"/>
  <cols>
    <col min="1" max="1" width="0.7265625" style="30" customWidth="1"/>
    <col min="2" max="2" width="29.7265625" style="30" customWidth="1"/>
    <col min="3" max="3" width="11" style="30" customWidth="1"/>
    <col min="4" max="4" width="11.7265625" style="30" customWidth="1"/>
    <col min="5" max="5" width="10" style="30" customWidth="1"/>
    <col min="6" max="6" width="10.81640625" style="30" customWidth="1"/>
    <col min="7" max="7" width="8.7265625" style="30" customWidth="1"/>
    <col min="8" max="8" width="11.453125" style="30" customWidth="1"/>
    <col min="9" max="9" width="8.7265625" style="30" customWidth="1"/>
    <col min="10" max="10" width="17" style="30" customWidth="1"/>
    <col min="11" max="11" width="1" style="2" customWidth="1"/>
    <col min="12" max="12" width="24" style="2" customWidth="1"/>
    <col min="13" max="13" width="8.54296875" style="2" bestFit="1" customWidth="1"/>
    <col min="14" max="14" width="8" style="30" bestFit="1" customWidth="1"/>
    <col min="15" max="15" width="9.1796875" style="30"/>
    <col min="16" max="16" width="10.81640625" style="30" customWidth="1"/>
    <col min="17" max="16384" width="9.1796875" style="30"/>
  </cols>
  <sheetData>
    <row r="1" spans="2:21" s="2" customFormat="1" ht="15" x14ac:dyDescent="0.3">
      <c r="B1" s="3" t="s">
        <v>58</v>
      </c>
      <c r="J1" s="4"/>
      <c r="L1" s="116" t="s">
        <v>27</v>
      </c>
      <c r="M1" s="116" t="s">
        <v>28</v>
      </c>
      <c r="N1" s="116" t="s">
        <v>29</v>
      </c>
      <c r="O1" s="116" t="s">
        <v>88</v>
      </c>
    </row>
    <row r="2" spans="2:21" s="2" customFormat="1" ht="15" x14ac:dyDescent="0.3">
      <c r="B2" s="3"/>
      <c r="J2" s="4"/>
      <c r="L2" s="59" t="s">
        <v>126</v>
      </c>
      <c r="M2" s="59">
        <v>2</v>
      </c>
      <c r="N2" s="59">
        <v>0</v>
      </c>
      <c r="O2" s="59">
        <v>0</v>
      </c>
      <c r="R2" s="94"/>
      <c r="U2" s="95"/>
    </row>
    <row r="3" spans="2:21" s="2" customFormat="1" x14ac:dyDescent="0.3">
      <c r="F3" s="52" t="s">
        <v>55</v>
      </c>
      <c r="G3" s="117">
        <v>117.92</v>
      </c>
      <c r="H3" s="117">
        <v>147.4</v>
      </c>
      <c r="I3" s="117">
        <v>57.02</v>
      </c>
      <c r="J3" s="82" t="s">
        <v>190</v>
      </c>
      <c r="L3" s="59" t="s">
        <v>83</v>
      </c>
      <c r="M3" s="34">
        <v>8697</v>
      </c>
      <c r="N3" s="34">
        <v>28</v>
      </c>
      <c r="O3" s="34">
        <v>0</v>
      </c>
      <c r="R3" s="94"/>
      <c r="U3" s="95"/>
    </row>
    <row r="4" spans="2:21" s="6" customFormat="1" ht="12.75" customHeight="1" x14ac:dyDescent="0.3">
      <c r="B4" s="101" t="s">
        <v>8</v>
      </c>
      <c r="C4" s="7" t="s">
        <v>9</v>
      </c>
      <c r="D4" s="7" t="s">
        <v>10</v>
      </c>
      <c r="E4" s="7" t="s">
        <v>11</v>
      </c>
      <c r="F4" s="7" t="s">
        <v>12</v>
      </c>
      <c r="G4" s="7" t="s">
        <v>13</v>
      </c>
      <c r="H4" s="7" t="s">
        <v>14</v>
      </c>
      <c r="I4" s="7" t="s">
        <v>15</v>
      </c>
      <c r="J4" s="8" t="s">
        <v>16</v>
      </c>
      <c r="L4" s="6" t="s">
        <v>176</v>
      </c>
      <c r="M4" s="118">
        <f>M3*0.1</f>
        <v>869.7</v>
      </c>
      <c r="P4" s="119" t="s">
        <v>200</v>
      </c>
      <c r="Q4" s="2"/>
      <c r="R4" s="94"/>
      <c r="S4" s="2"/>
      <c r="T4" s="2"/>
      <c r="U4" s="120"/>
    </row>
    <row r="5" spans="2:21" s="9" customFormat="1" ht="78" x14ac:dyDescent="0.3">
      <c r="B5" s="102"/>
      <c r="C5" s="10" t="s">
        <v>17</v>
      </c>
      <c r="D5" s="10" t="s">
        <v>18</v>
      </c>
      <c r="E5" s="10" t="s">
        <v>19</v>
      </c>
      <c r="F5" s="10" t="s">
        <v>20</v>
      </c>
      <c r="G5" s="10" t="s">
        <v>21</v>
      </c>
      <c r="H5" s="10" t="s">
        <v>22</v>
      </c>
      <c r="I5" s="10" t="s">
        <v>23</v>
      </c>
      <c r="J5" s="43" t="s">
        <v>24</v>
      </c>
      <c r="L5" s="9" t="s">
        <v>177</v>
      </c>
      <c r="M5" s="9">
        <v>2</v>
      </c>
      <c r="N5" s="9">
        <v>20</v>
      </c>
      <c r="Q5" s="2"/>
      <c r="R5" s="94"/>
      <c r="S5" s="2"/>
      <c r="T5" s="2"/>
      <c r="U5" s="121"/>
    </row>
    <row r="6" spans="2:21" s="2" customFormat="1" x14ac:dyDescent="0.3">
      <c r="B6" s="53" t="s">
        <v>5</v>
      </c>
      <c r="C6" s="49" t="s">
        <v>25</v>
      </c>
      <c r="D6" s="49"/>
      <c r="E6" s="49"/>
      <c r="F6" s="49"/>
      <c r="G6" s="49"/>
      <c r="H6" s="49"/>
      <c r="I6" s="49"/>
      <c r="J6" s="54"/>
      <c r="L6" s="59" t="s">
        <v>84</v>
      </c>
      <c r="M6" s="34">
        <v>400</v>
      </c>
      <c r="N6" s="34">
        <v>0</v>
      </c>
      <c r="O6" s="34">
        <v>0</v>
      </c>
      <c r="R6" s="94"/>
      <c r="U6" s="95"/>
    </row>
    <row r="7" spans="2:21" s="2" customFormat="1" x14ac:dyDescent="0.3">
      <c r="B7" s="53" t="s">
        <v>26</v>
      </c>
      <c r="C7" s="49" t="s">
        <v>25</v>
      </c>
      <c r="D7" s="49"/>
      <c r="E7" s="49"/>
      <c r="F7" s="49"/>
      <c r="G7" s="49"/>
      <c r="H7" s="49"/>
      <c r="I7" s="49"/>
      <c r="J7" s="54"/>
      <c r="L7" s="59" t="s">
        <v>64</v>
      </c>
      <c r="M7" s="34">
        <v>560</v>
      </c>
      <c r="N7" s="34">
        <v>10</v>
      </c>
      <c r="O7" s="34">
        <v>10</v>
      </c>
      <c r="R7" s="94"/>
      <c r="U7" s="95"/>
    </row>
    <row r="8" spans="2:21" s="2" customFormat="1" x14ac:dyDescent="0.3">
      <c r="B8" s="53" t="s">
        <v>53</v>
      </c>
      <c r="C8" s="49"/>
      <c r="D8" s="49"/>
      <c r="E8" s="49"/>
      <c r="F8" s="49"/>
      <c r="G8" s="49"/>
      <c r="H8" s="49"/>
      <c r="I8" s="49"/>
      <c r="J8" s="54"/>
      <c r="L8" s="122" t="s">
        <v>7</v>
      </c>
      <c r="M8" s="123">
        <f>SUM(M2+M3+M6+M7)</f>
        <v>9659</v>
      </c>
      <c r="N8" s="123">
        <f>SUM(N2+N3+N6+N7)</f>
        <v>38</v>
      </c>
      <c r="O8" s="123">
        <f>SUM(O3:O7)</f>
        <v>10</v>
      </c>
      <c r="P8" s="78"/>
    </row>
    <row r="9" spans="2:21" s="2" customFormat="1" ht="26" x14ac:dyDescent="0.3">
      <c r="B9" s="55" t="s">
        <v>202</v>
      </c>
      <c r="C9" s="72">
        <v>1</v>
      </c>
      <c r="D9" s="49">
        <v>1</v>
      </c>
      <c r="E9" s="48">
        <f>C9*D9</f>
        <v>1</v>
      </c>
      <c r="F9" s="48">
        <f>N8</f>
        <v>38</v>
      </c>
      <c r="G9" s="48">
        <f>E9*F9</f>
        <v>38</v>
      </c>
      <c r="H9" s="56">
        <f>G9*0.05</f>
        <v>1.9000000000000001</v>
      </c>
      <c r="I9" s="56">
        <f>G9*0.1</f>
        <v>3.8000000000000003</v>
      </c>
      <c r="J9" s="83">
        <f>G9*$G$3+H9*$H$3+I9*$I$3</f>
        <v>4977.6960000000008</v>
      </c>
      <c r="L9" s="124"/>
      <c r="M9" s="125" t="s">
        <v>211</v>
      </c>
    </row>
    <row r="10" spans="2:21" s="2" customFormat="1" ht="26" x14ac:dyDescent="0.35">
      <c r="B10" s="55" t="s">
        <v>73</v>
      </c>
      <c r="C10" s="49" t="s">
        <v>60</v>
      </c>
      <c r="D10" s="49"/>
      <c r="E10" s="49"/>
      <c r="F10" s="49"/>
      <c r="G10" s="49"/>
      <c r="H10" s="49"/>
      <c r="I10" s="49"/>
      <c r="J10" s="83"/>
      <c r="L10" s="33" t="s">
        <v>89</v>
      </c>
      <c r="P10" s="78">
        <f>M8+N8-O8</f>
        <v>9687</v>
      </c>
    </row>
    <row r="11" spans="2:21" s="2" customFormat="1" x14ac:dyDescent="0.3">
      <c r="B11" s="55" t="s">
        <v>61</v>
      </c>
      <c r="C11" s="49" t="s">
        <v>74</v>
      </c>
      <c r="D11" s="57"/>
      <c r="E11" s="48"/>
      <c r="F11" s="48"/>
      <c r="G11" s="48"/>
      <c r="H11" s="48"/>
      <c r="I11" s="48"/>
      <c r="J11" s="83"/>
      <c r="L11" s="2" t="s">
        <v>144</v>
      </c>
    </row>
    <row r="12" spans="2:21" s="2" customFormat="1" x14ac:dyDescent="0.3">
      <c r="B12" s="55" t="s">
        <v>75</v>
      </c>
      <c r="C12" s="49"/>
      <c r="D12" s="49"/>
      <c r="E12" s="48"/>
      <c r="F12" s="48"/>
      <c r="G12" s="48"/>
      <c r="H12" s="48"/>
      <c r="I12" s="48"/>
      <c r="J12" s="83"/>
    </row>
    <row r="13" spans="2:21" s="2" customFormat="1" x14ac:dyDescent="0.3">
      <c r="B13" s="47" t="s">
        <v>103</v>
      </c>
      <c r="C13" s="59"/>
      <c r="D13" s="59"/>
      <c r="E13" s="59"/>
      <c r="F13" s="59"/>
      <c r="G13" s="59"/>
      <c r="H13" s="59"/>
      <c r="I13" s="59"/>
      <c r="J13" s="84"/>
    </row>
    <row r="14" spans="2:21" s="2" customFormat="1" ht="26" x14ac:dyDescent="0.3">
      <c r="B14" s="46" t="s">
        <v>118</v>
      </c>
      <c r="C14" s="49">
        <v>80</v>
      </c>
      <c r="D14" s="49">
        <v>1</v>
      </c>
      <c r="E14" s="48">
        <f>C14*D14</f>
        <v>80</v>
      </c>
      <c r="F14" s="48">
        <f>N2</f>
        <v>0</v>
      </c>
      <c r="G14" s="48">
        <f>E14*F14</f>
        <v>0</v>
      </c>
      <c r="H14" s="48">
        <f>G14*0.05</f>
        <v>0</v>
      </c>
      <c r="I14" s="48">
        <f>G14*0.1</f>
        <v>0</v>
      </c>
      <c r="J14" s="86">
        <f>G14*$G$3+H14*$H$3+I14*$I$3</f>
        <v>0</v>
      </c>
    </row>
    <row r="15" spans="2:21" s="2" customFormat="1" ht="39" x14ac:dyDescent="0.3">
      <c r="B15" s="46" t="s">
        <v>100</v>
      </c>
      <c r="C15" s="49">
        <v>2</v>
      </c>
      <c r="D15" s="49">
        <v>1</v>
      </c>
      <c r="E15" s="48">
        <f t="shared" ref="E15:E16" si="0">C15*D15</f>
        <v>2</v>
      </c>
      <c r="F15" s="48">
        <f>N2</f>
        <v>0</v>
      </c>
      <c r="G15" s="48">
        <f t="shared" ref="G15" si="1">E15*F15</f>
        <v>0</v>
      </c>
      <c r="H15" s="48">
        <f t="shared" ref="H15" si="2">G15*0.05</f>
        <v>0</v>
      </c>
      <c r="I15" s="48">
        <f t="shared" ref="I15" si="3">G15*0.1</f>
        <v>0</v>
      </c>
      <c r="J15" s="86">
        <f t="shared" ref="J15" si="4">G15*$G$3+H15*$H$3+I15*$I$3</f>
        <v>0</v>
      </c>
    </row>
    <row r="16" spans="2:21" s="2" customFormat="1" ht="39" x14ac:dyDescent="0.3">
      <c r="B16" s="46" t="s">
        <v>101</v>
      </c>
      <c r="C16" s="49">
        <v>2</v>
      </c>
      <c r="D16" s="49">
        <v>4</v>
      </c>
      <c r="E16" s="48">
        <f t="shared" si="0"/>
        <v>8</v>
      </c>
      <c r="F16" s="48">
        <f>M2</f>
        <v>2</v>
      </c>
      <c r="G16" s="48">
        <f>E16*F16</f>
        <v>16</v>
      </c>
      <c r="H16" s="48">
        <f>G16*0.05</f>
        <v>0.8</v>
      </c>
      <c r="I16" s="48">
        <f>G16*0.1</f>
        <v>1.6</v>
      </c>
      <c r="J16" s="83">
        <f>G16*$G$3+H16*$H$3+I16*$I$3</f>
        <v>2095.8720000000003</v>
      </c>
    </row>
    <row r="17" spans="2:17" s="2" customFormat="1" ht="15.5" x14ac:dyDescent="0.3">
      <c r="B17" s="47" t="s">
        <v>124</v>
      </c>
      <c r="C17" s="49"/>
      <c r="D17" s="57"/>
      <c r="E17" s="48"/>
      <c r="F17" s="60"/>
      <c r="G17" s="60"/>
      <c r="H17" s="60"/>
      <c r="I17" s="60"/>
      <c r="J17" s="83"/>
    </row>
    <row r="18" spans="2:17" s="2" customFormat="1" ht="52" x14ac:dyDescent="0.3">
      <c r="B18" s="46" t="s">
        <v>102</v>
      </c>
      <c r="C18" s="49" t="s">
        <v>25</v>
      </c>
      <c r="D18" s="49"/>
      <c r="E18" s="48"/>
      <c r="F18" s="60"/>
      <c r="G18" s="60"/>
      <c r="H18" s="60"/>
      <c r="I18" s="60"/>
      <c r="J18" s="83"/>
    </row>
    <row r="19" spans="2:17" s="2" customFormat="1" ht="28.5" x14ac:dyDescent="0.3">
      <c r="B19" s="46" t="s">
        <v>78</v>
      </c>
      <c r="C19" s="49" t="s">
        <v>25</v>
      </c>
      <c r="D19" s="49"/>
      <c r="E19" s="48"/>
      <c r="F19" s="60"/>
      <c r="G19" s="60"/>
      <c r="H19" s="60"/>
      <c r="I19" s="60"/>
      <c r="J19" s="83"/>
    </row>
    <row r="20" spans="2:17" s="2" customFormat="1" x14ac:dyDescent="0.3">
      <c r="B20" s="47" t="s">
        <v>119</v>
      </c>
      <c r="C20" s="49"/>
      <c r="D20" s="57"/>
      <c r="E20" s="48"/>
      <c r="F20" s="60"/>
      <c r="G20" s="60"/>
      <c r="H20" s="60"/>
      <c r="I20" s="60"/>
      <c r="J20" s="83"/>
    </row>
    <row r="21" spans="2:17" s="2" customFormat="1" ht="28.5" customHeight="1" x14ac:dyDescent="0.3">
      <c r="B21" s="46" t="s">
        <v>180</v>
      </c>
      <c r="C21" s="49">
        <v>1</v>
      </c>
      <c r="D21" s="57">
        <v>9</v>
      </c>
      <c r="E21" s="48">
        <f>C21*D21</f>
        <v>9</v>
      </c>
      <c r="F21" s="48">
        <f>M3-M4</f>
        <v>7827.3</v>
      </c>
      <c r="G21" s="48">
        <f>E21*F21</f>
        <v>70445.7</v>
      </c>
      <c r="H21" s="60">
        <f>G21*0.05</f>
        <v>3522.2849999999999</v>
      </c>
      <c r="I21" s="56">
        <f>G21*0.1</f>
        <v>7044.57</v>
      </c>
      <c r="J21" s="83">
        <f>G21*$G$3+H21*$H$3+I21*$I$3</f>
        <v>9227823.1344000008</v>
      </c>
      <c r="L21" s="2" t="s">
        <v>174</v>
      </c>
      <c r="Q21" s="125" t="s">
        <v>206</v>
      </c>
    </row>
    <row r="22" spans="2:17" s="2" customFormat="1" x14ac:dyDescent="0.3">
      <c r="B22" s="46" t="s">
        <v>77</v>
      </c>
      <c r="C22" s="49">
        <v>0.25</v>
      </c>
      <c r="D22" s="57">
        <v>2</v>
      </c>
      <c r="E22" s="56">
        <f>C22*D22</f>
        <v>0.5</v>
      </c>
      <c r="F22" s="48">
        <f>M3-M4</f>
        <v>7827.3</v>
      </c>
      <c r="G22" s="56">
        <f>E22*F22</f>
        <v>3913.65</v>
      </c>
      <c r="H22" s="60">
        <f>G22*0.05</f>
        <v>195.6825</v>
      </c>
      <c r="I22" s="60">
        <f>G22*0.1</f>
        <v>391.36500000000001</v>
      </c>
      <c r="J22" s="83">
        <f>G22*$G$3+H22*$H$3+I22*$I$3</f>
        <v>512656.84080000001</v>
      </c>
    </row>
    <row r="23" spans="2:17" s="2" customFormat="1" x14ac:dyDescent="0.3">
      <c r="B23" s="46" t="s">
        <v>161</v>
      </c>
      <c r="C23" s="49">
        <v>0.25</v>
      </c>
      <c r="D23" s="57">
        <v>9</v>
      </c>
      <c r="E23" s="56">
        <f>C23*D23</f>
        <v>2.25</v>
      </c>
      <c r="F23" s="48">
        <f>M4</f>
        <v>869.7</v>
      </c>
      <c r="G23" s="56">
        <f>E23*F23</f>
        <v>1956.825</v>
      </c>
      <c r="H23" s="60">
        <f>G23*0.05</f>
        <v>97.841250000000002</v>
      </c>
      <c r="I23" s="60">
        <f>G23*0.1</f>
        <v>195.6825</v>
      </c>
      <c r="J23" s="83">
        <f>G23*$G$3+H23*$H$3+I23*$I$3</f>
        <v>256328.4204</v>
      </c>
      <c r="L23" s="2" t="s">
        <v>173</v>
      </c>
      <c r="Q23" s="125" t="s">
        <v>207</v>
      </c>
    </row>
    <row r="24" spans="2:17" s="2" customFormat="1" ht="28.5" x14ac:dyDescent="0.3">
      <c r="B24" s="46" t="s">
        <v>78</v>
      </c>
      <c r="C24" s="49">
        <v>1</v>
      </c>
      <c r="D24" s="57">
        <v>3</v>
      </c>
      <c r="E24" s="48">
        <f>C24*D24</f>
        <v>3</v>
      </c>
      <c r="F24" s="48">
        <f>M3</f>
        <v>8697</v>
      </c>
      <c r="G24" s="48">
        <f>E24*F24</f>
        <v>26091</v>
      </c>
      <c r="H24" s="60">
        <f>G24*0.05</f>
        <v>1304.5500000000002</v>
      </c>
      <c r="I24" s="56">
        <f>G24*0.1</f>
        <v>2609.1000000000004</v>
      </c>
      <c r="J24" s="83">
        <f>G24*$G$3+H24*$H$3+I24*$I$3</f>
        <v>3417712.2720000003</v>
      </c>
    </row>
    <row r="25" spans="2:17" s="2" customFormat="1" ht="26" x14ac:dyDescent="0.3">
      <c r="B25" s="46" t="s">
        <v>160</v>
      </c>
      <c r="C25" s="49">
        <v>2</v>
      </c>
      <c r="D25" s="57">
        <v>2</v>
      </c>
      <c r="E25" s="48">
        <f>C25*D25</f>
        <v>4</v>
      </c>
      <c r="F25" s="48">
        <f>M5+N5</f>
        <v>22</v>
      </c>
      <c r="G25" s="48">
        <f>E25*F25</f>
        <v>88</v>
      </c>
      <c r="H25" s="60">
        <f>G25*0.05</f>
        <v>4.4000000000000004</v>
      </c>
      <c r="I25" s="56">
        <f>G25*0.1</f>
        <v>8.8000000000000007</v>
      </c>
      <c r="J25" s="83">
        <f>G25*$G$3+H25*$H$3+I25*$I$3</f>
        <v>11527.296</v>
      </c>
      <c r="L25" s="2" t="s">
        <v>175</v>
      </c>
    </row>
    <row r="26" spans="2:17" s="2" customFormat="1" ht="26" x14ac:dyDescent="0.3">
      <c r="B26" s="47" t="s">
        <v>79</v>
      </c>
      <c r="C26" s="49"/>
      <c r="D26" s="57"/>
      <c r="E26" s="48"/>
      <c r="F26" s="60"/>
      <c r="G26" s="60"/>
      <c r="H26" s="60"/>
      <c r="I26" s="60"/>
      <c r="J26" s="83"/>
    </row>
    <row r="27" spans="2:17" s="2" customFormat="1" ht="28.5" x14ac:dyDescent="0.3">
      <c r="B27" s="46" t="s">
        <v>80</v>
      </c>
      <c r="C27" s="49">
        <v>1</v>
      </c>
      <c r="D27" s="57">
        <v>1</v>
      </c>
      <c r="E27" s="48">
        <f>C27*D27</f>
        <v>1</v>
      </c>
      <c r="F27" s="48">
        <f>0.1*M6</f>
        <v>40</v>
      </c>
      <c r="G27" s="48">
        <f>E27*F27</f>
        <v>40</v>
      </c>
      <c r="H27" s="48">
        <f>G27*0.05</f>
        <v>2</v>
      </c>
      <c r="I27" s="48">
        <f>G27*0.1</f>
        <v>4</v>
      </c>
      <c r="J27" s="83">
        <f>G27*$G$3+H27*$H$3+I27*$I$3</f>
        <v>5239.68</v>
      </c>
    </row>
    <row r="28" spans="2:17" s="2" customFormat="1" ht="26" x14ac:dyDescent="0.3">
      <c r="B28" s="46" t="s">
        <v>90</v>
      </c>
      <c r="C28" s="49">
        <v>1</v>
      </c>
      <c r="D28" s="57">
        <v>2</v>
      </c>
      <c r="E28" s="48">
        <f t="shared" ref="E28:E29" si="5">C28*D28</f>
        <v>2</v>
      </c>
      <c r="F28" s="48">
        <f>M6</f>
        <v>400</v>
      </c>
      <c r="G28" s="48">
        <f>E28*F28</f>
        <v>800</v>
      </c>
      <c r="H28" s="48">
        <f>G28*0.05</f>
        <v>40</v>
      </c>
      <c r="I28" s="48">
        <f>G28*0.1</f>
        <v>80</v>
      </c>
      <c r="J28" s="83">
        <f>G28*$G$3+H28*$H$3+I28*$I$3</f>
        <v>104793.60000000001</v>
      </c>
    </row>
    <row r="29" spans="2:17" s="2" customFormat="1" ht="28.5" x14ac:dyDescent="0.3">
      <c r="B29" s="46" t="s">
        <v>78</v>
      </c>
      <c r="C29" s="49">
        <v>0.1</v>
      </c>
      <c r="D29" s="57">
        <v>1</v>
      </c>
      <c r="E29" s="56">
        <f t="shared" si="5"/>
        <v>0.1</v>
      </c>
      <c r="F29" s="48">
        <f>M6</f>
        <v>400</v>
      </c>
      <c r="G29" s="48">
        <f>E29*F29</f>
        <v>40</v>
      </c>
      <c r="H29" s="48">
        <f>G29*0.05</f>
        <v>2</v>
      </c>
      <c r="I29" s="48">
        <f>G29*0.1</f>
        <v>4</v>
      </c>
      <c r="J29" s="83">
        <f>G29*$G$3+H29*$H$3+I29*$I$3</f>
        <v>5239.68</v>
      </c>
    </row>
    <row r="30" spans="2:17" s="2" customFormat="1" x14ac:dyDescent="0.3">
      <c r="B30" s="46" t="s">
        <v>120</v>
      </c>
      <c r="C30" s="49">
        <v>1</v>
      </c>
      <c r="D30" s="57">
        <v>1</v>
      </c>
      <c r="E30" s="48">
        <f>C30*D30</f>
        <v>1</v>
      </c>
      <c r="F30" s="48">
        <v>0</v>
      </c>
      <c r="G30" s="48">
        <f>E30*F30</f>
        <v>0</v>
      </c>
      <c r="H30" s="48">
        <f>G30*0.05</f>
        <v>0</v>
      </c>
      <c r="I30" s="48">
        <f>G30*0.1</f>
        <v>0</v>
      </c>
      <c r="J30" s="86">
        <f>G30*$G$3+H30*$H$3+I30*$I$3</f>
        <v>0</v>
      </c>
    </row>
    <row r="31" spans="2:17" s="2" customFormat="1" ht="26" x14ac:dyDescent="0.3">
      <c r="B31" s="47" t="s">
        <v>107</v>
      </c>
      <c r="C31" s="49"/>
      <c r="D31" s="57"/>
      <c r="E31" s="48"/>
      <c r="F31" s="60"/>
      <c r="G31" s="60"/>
      <c r="H31" s="60"/>
      <c r="I31" s="60"/>
      <c r="J31" s="83"/>
    </row>
    <row r="32" spans="2:17" s="2" customFormat="1" x14ac:dyDescent="0.3">
      <c r="B32" s="46" t="s">
        <v>120</v>
      </c>
      <c r="C32" s="49">
        <v>1</v>
      </c>
      <c r="D32" s="57">
        <v>1</v>
      </c>
      <c r="E32" s="48">
        <f>C32*D32</f>
        <v>1</v>
      </c>
      <c r="F32" s="48">
        <f>N7</f>
        <v>10</v>
      </c>
      <c r="G32" s="48">
        <f>E32*F32</f>
        <v>10</v>
      </c>
      <c r="H32" s="56">
        <f>G32*0.05</f>
        <v>0.5</v>
      </c>
      <c r="I32" s="48">
        <f>G32*0.1</f>
        <v>1</v>
      </c>
      <c r="J32" s="83">
        <f>G32*$G$3+H32*$H$3+I32*$I$3</f>
        <v>1309.92</v>
      </c>
    </row>
    <row r="33" spans="2:10" s="2" customFormat="1" x14ac:dyDescent="0.3">
      <c r="B33" s="46" t="s">
        <v>109</v>
      </c>
      <c r="C33" s="49">
        <v>0.67</v>
      </c>
      <c r="D33" s="57">
        <v>1</v>
      </c>
      <c r="E33" s="60">
        <f t="shared" ref="E33" si="6">C33*D33</f>
        <v>0.67</v>
      </c>
      <c r="F33" s="48">
        <f>M7</f>
        <v>560</v>
      </c>
      <c r="G33" s="56">
        <f t="shared" ref="G33:G35" si="7">E33*F33</f>
        <v>375.20000000000005</v>
      </c>
      <c r="H33" s="60">
        <f t="shared" ref="H33:H35" si="8">G33*0.05</f>
        <v>18.760000000000002</v>
      </c>
      <c r="I33" s="60">
        <f t="shared" ref="I33:I35" si="9">G33*0.1</f>
        <v>37.520000000000003</v>
      </c>
      <c r="J33" s="83">
        <f t="shared" ref="J33:J35" si="10">G33*$G$3+H33*$H$3+I33*$I$3</f>
        <v>49148.198400000008</v>
      </c>
    </row>
    <row r="34" spans="2:10" s="2" customFormat="1" ht="28.5" x14ac:dyDescent="0.3">
      <c r="B34" s="46" t="s">
        <v>127</v>
      </c>
      <c r="C34" s="49">
        <v>1.5</v>
      </c>
      <c r="D34" s="57">
        <v>1</v>
      </c>
      <c r="E34" s="56">
        <f t="shared" ref="E34:E35" si="11">C34*D34</f>
        <v>1.5</v>
      </c>
      <c r="F34" s="48">
        <f>M7</f>
        <v>560</v>
      </c>
      <c r="G34" s="48">
        <f t="shared" si="7"/>
        <v>840</v>
      </c>
      <c r="H34" s="48">
        <f t="shared" si="8"/>
        <v>42</v>
      </c>
      <c r="I34" s="48">
        <f t="shared" si="9"/>
        <v>84</v>
      </c>
      <c r="J34" s="83">
        <f t="shared" si="10"/>
        <v>110033.28</v>
      </c>
    </row>
    <row r="35" spans="2:10" s="2" customFormat="1" ht="28.5" x14ac:dyDescent="0.3">
      <c r="B35" s="46" t="s">
        <v>129</v>
      </c>
      <c r="C35" s="49">
        <v>1.17</v>
      </c>
      <c r="D35" s="57">
        <v>2</v>
      </c>
      <c r="E35" s="60">
        <f t="shared" si="11"/>
        <v>2.34</v>
      </c>
      <c r="F35" s="48">
        <f>M7</f>
        <v>560</v>
      </c>
      <c r="G35" s="56">
        <f t="shared" si="7"/>
        <v>1310.3999999999999</v>
      </c>
      <c r="H35" s="60">
        <f t="shared" si="8"/>
        <v>65.52</v>
      </c>
      <c r="I35" s="60">
        <f t="shared" si="9"/>
        <v>131.04</v>
      </c>
      <c r="J35" s="83">
        <f t="shared" si="10"/>
        <v>171651.91679999998</v>
      </c>
    </row>
    <row r="36" spans="2:10" s="2" customFormat="1" ht="15.75" customHeight="1" x14ac:dyDescent="0.3">
      <c r="B36" s="46" t="s">
        <v>132</v>
      </c>
      <c r="C36" s="49">
        <v>2</v>
      </c>
      <c r="D36" s="57">
        <v>1</v>
      </c>
      <c r="E36" s="48">
        <f>C36*D36</f>
        <v>2</v>
      </c>
      <c r="F36" s="48">
        <v>0</v>
      </c>
      <c r="G36" s="48">
        <f t="shared" ref="G36" si="12">E36*F36</f>
        <v>0</v>
      </c>
      <c r="H36" s="48">
        <f t="shared" ref="H36" si="13">G36*0.05</f>
        <v>0</v>
      </c>
      <c r="I36" s="48">
        <f t="shared" ref="I36" si="14">G36*0.1</f>
        <v>0</v>
      </c>
      <c r="J36" s="86">
        <f>G36*$G$3+H36*$H$3+I36*$I$3</f>
        <v>0</v>
      </c>
    </row>
    <row r="37" spans="2:10" s="2" customFormat="1" x14ac:dyDescent="0.3">
      <c r="B37" s="46" t="s">
        <v>108</v>
      </c>
      <c r="C37" s="49">
        <v>2</v>
      </c>
      <c r="D37" s="57">
        <v>1</v>
      </c>
      <c r="E37" s="48">
        <f>C37*D37</f>
        <v>2</v>
      </c>
      <c r="F37" s="48">
        <f>O7</f>
        <v>10</v>
      </c>
      <c r="G37" s="48">
        <f t="shared" ref="G37" si="15">E37*F37</f>
        <v>20</v>
      </c>
      <c r="H37" s="48">
        <f t="shared" ref="H37" si="16">G37*0.05</f>
        <v>1</v>
      </c>
      <c r="I37" s="48">
        <f t="shared" ref="I37" si="17">G37*0.1</f>
        <v>2</v>
      </c>
      <c r="J37" s="83">
        <f>G37*$G$3+H37*$H$3+I37*$I$3</f>
        <v>2619.84</v>
      </c>
    </row>
    <row r="38" spans="2:10" s="2" customFormat="1" ht="13.5" x14ac:dyDescent="0.35">
      <c r="B38" s="62" t="s">
        <v>6</v>
      </c>
      <c r="C38" s="63"/>
      <c r="D38" s="63"/>
      <c r="E38" s="64"/>
      <c r="F38" s="64"/>
      <c r="G38" s="103">
        <f>SUM(G9:I37)</f>
        <v>121882.49124999998</v>
      </c>
      <c r="H38" s="104"/>
      <c r="I38" s="105"/>
      <c r="J38" s="87">
        <f>SUM(J9:J37)</f>
        <v>13883157.646799998</v>
      </c>
    </row>
    <row r="39" spans="2:10" s="2" customFormat="1" x14ac:dyDescent="0.3">
      <c r="B39" s="53" t="s">
        <v>54</v>
      </c>
      <c r="C39" s="49"/>
      <c r="D39" s="49"/>
      <c r="E39" s="49"/>
      <c r="F39" s="49"/>
      <c r="G39" s="49"/>
      <c r="H39" s="49"/>
      <c r="I39" s="49"/>
      <c r="J39" s="83"/>
    </row>
    <row r="40" spans="2:10" s="2" customFormat="1" ht="26" x14ac:dyDescent="0.3">
      <c r="B40" s="55" t="s">
        <v>201</v>
      </c>
      <c r="C40" s="49" t="s">
        <v>65</v>
      </c>
      <c r="D40" s="57"/>
      <c r="E40" s="48"/>
      <c r="F40" s="48"/>
      <c r="G40" s="48"/>
      <c r="H40" s="56"/>
      <c r="I40" s="56"/>
      <c r="J40" s="83"/>
    </row>
    <row r="41" spans="2:10" s="2" customFormat="1" x14ac:dyDescent="0.3">
      <c r="B41" s="55" t="s">
        <v>66</v>
      </c>
      <c r="C41" s="49" t="s">
        <v>67</v>
      </c>
      <c r="D41" s="49"/>
      <c r="E41" s="48"/>
      <c r="F41" s="48"/>
      <c r="G41" s="48"/>
      <c r="H41" s="48"/>
      <c r="I41" s="48"/>
      <c r="J41" s="83"/>
    </row>
    <row r="42" spans="2:10" s="2" customFormat="1" x14ac:dyDescent="0.3">
      <c r="B42" s="55" t="s">
        <v>81</v>
      </c>
      <c r="C42" s="49" t="s">
        <v>67</v>
      </c>
      <c r="D42" s="49"/>
      <c r="E42" s="48"/>
      <c r="F42" s="48"/>
      <c r="G42" s="48"/>
      <c r="H42" s="48"/>
      <c r="I42" s="48"/>
      <c r="J42" s="83"/>
    </row>
    <row r="43" spans="2:10" s="2" customFormat="1" x14ac:dyDescent="0.3">
      <c r="B43" s="55" t="s">
        <v>68</v>
      </c>
      <c r="C43" s="49" t="s">
        <v>25</v>
      </c>
      <c r="D43" s="49"/>
      <c r="E43" s="48"/>
      <c r="F43" s="48"/>
      <c r="G43" s="48"/>
      <c r="H43" s="48"/>
      <c r="I43" s="48"/>
      <c r="J43" s="83"/>
    </row>
    <row r="44" spans="2:10" s="2" customFormat="1" ht="26" x14ac:dyDescent="0.3">
      <c r="B44" s="55" t="s">
        <v>69</v>
      </c>
      <c r="C44" s="49"/>
      <c r="D44" s="57"/>
      <c r="E44" s="48"/>
      <c r="F44" s="48"/>
      <c r="G44" s="48"/>
      <c r="H44" s="56"/>
      <c r="I44" s="56"/>
      <c r="J44" s="83"/>
    </row>
    <row r="45" spans="2:10" s="2" customFormat="1" x14ac:dyDescent="0.3">
      <c r="B45" s="47" t="s">
        <v>103</v>
      </c>
      <c r="C45" s="49"/>
      <c r="D45" s="57"/>
      <c r="E45" s="48"/>
      <c r="F45" s="48"/>
      <c r="G45" s="48"/>
      <c r="H45" s="56"/>
      <c r="I45" s="56"/>
      <c r="J45" s="83"/>
    </row>
    <row r="46" spans="2:10" s="2" customFormat="1" ht="39" x14ac:dyDescent="0.3">
      <c r="B46" s="46" t="s">
        <v>105</v>
      </c>
      <c r="C46" s="49">
        <v>0.1</v>
      </c>
      <c r="D46" s="57">
        <v>1</v>
      </c>
      <c r="E46" s="56">
        <f>C46*D46</f>
        <v>0.1</v>
      </c>
      <c r="F46" s="48">
        <f>F15</f>
        <v>0</v>
      </c>
      <c r="G46" s="48">
        <f t="shared" ref="G46" si="18">E46*F46</f>
        <v>0</v>
      </c>
      <c r="H46" s="48">
        <f t="shared" ref="H46" si="19">G46*0.05</f>
        <v>0</v>
      </c>
      <c r="I46" s="48">
        <f t="shared" ref="I46" si="20">G46*0.1</f>
        <v>0</v>
      </c>
      <c r="J46" s="83">
        <f>G46*$G$3+H46*$H$3+I46*$I$3</f>
        <v>0</v>
      </c>
    </row>
    <row r="47" spans="2:10" s="2" customFormat="1" x14ac:dyDescent="0.3">
      <c r="B47" s="46" t="s">
        <v>70</v>
      </c>
      <c r="C47" s="49">
        <v>0.1</v>
      </c>
      <c r="D47" s="57">
        <v>12</v>
      </c>
      <c r="E47" s="56">
        <f>C47*D47</f>
        <v>1.2000000000000002</v>
      </c>
      <c r="F47" s="48">
        <f>M2</f>
        <v>2</v>
      </c>
      <c r="G47" s="56">
        <f t="shared" ref="G47" si="21">E47*F47</f>
        <v>2.4000000000000004</v>
      </c>
      <c r="H47" s="60">
        <f t="shared" ref="H47" si="22">G47*0.05</f>
        <v>0.12000000000000002</v>
      </c>
      <c r="I47" s="60">
        <f t="shared" ref="I47" si="23">G47*0.1</f>
        <v>0.24000000000000005</v>
      </c>
      <c r="J47" s="83">
        <f>G47*$G$3+H47*$H$3+I47*$I$3</f>
        <v>314.38080000000002</v>
      </c>
    </row>
    <row r="48" spans="2:10" s="2" customFormat="1" ht="15.5" x14ac:dyDescent="0.3">
      <c r="B48" s="47" t="s">
        <v>124</v>
      </c>
      <c r="C48" s="49"/>
      <c r="D48" s="57"/>
      <c r="E48" s="48"/>
      <c r="F48" s="48"/>
      <c r="G48" s="48"/>
      <c r="H48" s="56"/>
      <c r="I48" s="56"/>
      <c r="J48" s="83"/>
    </row>
    <row r="49" spans="2:10" s="2" customFormat="1" x14ac:dyDescent="0.3">
      <c r="B49" s="46" t="s">
        <v>70</v>
      </c>
      <c r="C49" s="49" t="s">
        <v>25</v>
      </c>
      <c r="D49" s="57"/>
      <c r="E49" s="60"/>
      <c r="F49" s="48"/>
      <c r="G49" s="60"/>
      <c r="H49" s="60"/>
      <c r="I49" s="60"/>
      <c r="J49" s="83"/>
    </row>
    <row r="50" spans="2:10" s="2" customFormat="1" ht="28.5" x14ac:dyDescent="0.3">
      <c r="B50" s="46" t="s">
        <v>78</v>
      </c>
      <c r="C50" s="49" t="s">
        <v>25</v>
      </c>
      <c r="D50" s="57"/>
      <c r="E50" s="60"/>
      <c r="F50" s="48"/>
      <c r="G50" s="60"/>
      <c r="H50" s="60"/>
      <c r="I50" s="60"/>
      <c r="J50" s="83"/>
    </row>
    <row r="51" spans="2:10" s="2" customFormat="1" x14ac:dyDescent="0.3">
      <c r="B51" s="47" t="s">
        <v>119</v>
      </c>
      <c r="C51" s="49"/>
      <c r="D51" s="57"/>
      <c r="E51" s="48"/>
      <c r="F51" s="48"/>
      <c r="G51" s="48"/>
      <c r="H51" s="56"/>
      <c r="I51" s="56"/>
      <c r="J51" s="83"/>
    </row>
    <row r="52" spans="2:10" s="2" customFormat="1" ht="15.5" x14ac:dyDescent="0.3">
      <c r="B52" s="46" t="s">
        <v>134</v>
      </c>
      <c r="C52" s="49">
        <v>0.1</v>
      </c>
      <c r="D52" s="57">
        <v>24</v>
      </c>
      <c r="E52" s="56">
        <f t="shared" ref="E52" si="24">C52*D52</f>
        <v>2.4000000000000004</v>
      </c>
      <c r="F52" s="48">
        <f>M3+N4</f>
        <v>8697</v>
      </c>
      <c r="G52" s="56">
        <f t="shared" ref="G52" si="25">E52*F52</f>
        <v>20872.800000000003</v>
      </c>
      <c r="H52" s="60">
        <f t="shared" ref="H52" si="26">G52*0.05</f>
        <v>1043.6400000000001</v>
      </c>
      <c r="I52" s="60">
        <f t="shared" ref="I52" si="27">G52*0.1</f>
        <v>2087.2800000000002</v>
      </c>
      <c r="J52" s="83">
        <f>G52*$G$3+H52*$H$3+I52*$I$3</f>
        <v>2734169.8176000002</v>
      </c>
    </row>
    <row r="53" spans="2:10" s="2" customFormat="1" ht="28.5" x14ac:dyDescent="0.3">
      <c r="B53" s="46" t="s">
        <v>136</v>
      </c>
      <c r="C53" s="49">
        <v>0.1</v>
      </c>
      <c r="D53" s="57">
        <v>147</v>
      </c>
      <c r="E53" s="56">
        <f t="shared" ref="E53" si="28">C53*D53</f>
        <v>14.700000000000001</v>
      </c>
      <c r="F53" s="48">
        <v>0</v>
      </c>
      <c r="G53" s="48">
        <f t="shared" ref="G53:G54" si="29">E53*F53</f>
        <v>0</v>
      </c>
      <c r="H53" s="48">
        <f t="shared" ref="H53:H54" si="30">G53*0.05</f>
        <v>0</v>
      </c>
      <c r="I53" s="48">
        <f t="shared" ref="I53:I54" si="31">G53*0.1</f>
        <v>0</v>
      </c>
      <c r="J53" s="86">
        <f>G53*$G$3+H53*$H$3+I53*$I$3</f>
        <v>0</v>
      </c>
    </row>
    <row r="54" spans="2:10" s="2" customFormat="1" ht="28.5" x14ac:dyDescent="0.3">
      <c r="B54" s="46" t="s">
        <v>78</v>
      </c>
      <c r="C54" s="49">
        <v>0.1</v>
      </c>
      <c r="D54" s="57">
        <f>D24</f>
        <v>3</v>
      </c>
      <c r="E54" s="56">
        <f t="shared" ref="E54" si="32">C54*D54</f>
        <v>0.30000000000000004</v>
      </c>
      <c r="F54" s="48">
        <f>M3+N4</f>
        <v>8697</v>
      </c>
      <c r="G54" s="56">
        <f t="shared" si="29"/>
        <v>2609.1000000000004</v>
      </c>
      <c r="H54" s="56">
        <f t="shared" si="30"/>
        <v>130.45500000000001</v>
      </c>
      <c r="I54" s="60">
        <f t="shared" si="31"/>
        <v>260.91000000000003</v>
      </c>
      <c r="J54" s="83">
        <f>G54*$G$3+H54*$H$3+I54*$I$3</f>
        <v>341771.22720000002</v>
      </c>
    </row>
    <row r="55" spans="2:10" s="2" customFormat="1" ht="26" x14ac:dyDescent="0.3">
      <c r="B55" s="47" t="s">
        <v>79</v>
      </c>
      <c r="C55" s="49"/>
      <c r="D55" s="57"/>
      <c r="E55" s="48"/>
      <c r="F55" s="60"/>
      <c r="G55" s="60"/>
      <c r="H55" s="60"/>
      <c r="I55" s="60"/>
      <c r="J55" s="83"/>
    </row>
    <row r="56" spans="2:10" s="2" customFormat="1" ht="28.5" x14ac:dyDescent="0.3">
      <c r="B56" s="46" t="s">
        <v>136</v>
      </c>
      <c r="C56" s="49">
        <v>0.1</v>
      </c>
      <c r="D56" s="57">
        <v>147</v>
      </c>
      <c r="E56" s="56">
        <f t="shared" ref="E56" si="33">C56*D56</f>
        <v>14.700000000000001</v>
      </c>
      <c r="F56" s="48">
        <v>0</v>
      </c>
      <c r="G56" s="48">
        <f t="shared" ref="G56" si="34">E56*F56</f>
        <v>0</v>
      </c>
      <c r="H56" s="48">
        <f t="shared" ref="H56" si="35">G56*0.05</f>
        <v>0</v>
      </c>
      <c r="I56" s="48">
        <f t="shared" ref="I56" si="36">G56*0.1</f>
        <v>0</v>
      </c>
      <c r="J56" s="86">
        <f>G56*$G$3+H56*$H$3+I56*$I$3</f>
        <v>0</v>
      </c>
    </row>
    <row r="57" spans="2:10" s="2" customFormat="1" ht="15.5" x14ac:dyDescent="0.3">
      <c r="B57" s="46" t="s">
        <v>138</v>
      </c>
      <c r="C57" s="49">
        <v>0.1</v>
      </c>
      <c r="D57" s="50">
        <f>2.5*255</f>
        <v>637.5</v>
      </c>
      <c r="E57" s="60">
        <f t="shared" ref="E57" si="37">C57*D57</f>
        <v>63.75</v>
      </c>
      <c r="F57" s="48">
        <f>M6</f>
        <v>400</v>
      </c>
      <c r="G57" s="48">
        <f t="shared" ref="G57" si="38">E57*F57</f>
        <v>25500</v>
      </c>
      <c r="H57" s="48">
        <f t="shared" ref="H57" si="39">G57*0.05</f>
        <v>1275</v>
      </c>
      <c r="I57" s="48">
        <f t="shared" ref="I57" si="40">G57*0.1</f>
        <v>2550</v>
      </c>
      <c r="J57" s="83">
        <f>G57*$G$3+H57*$H$3+I57*$I$3</f>
        <v>3340296</v>
      </c>
    </row>
    <row r="58" spans="2:10" s="2" customFormat="1" ht="28.5" x14ac:dyDescent="0.3">
      <c r="B58" s="46" t="s">
        <v>139</v>
      </c>
      <c r="C58" s="49">
        <v>0.25</v>
      </c>
      <c r="D58" s="50">
        <f>2.5*51</f>
        <v>127.5</v>
      </c>
      <c r="E58" s="60">
        <f t="shared" ref="E58" si="41">C58*D58</f>
        <v>31.875</v>
      </c>
      <c r="F58" s="48">
        <f>M6</f>
        <v>400</v>
      </c>
      <c r="G58" s="48">
        <f t="shared" ref="G58" si="42">E58*F58</f>
        <v>12750</v>
      </c>
      <c r="H58" s="56">
        <f t="shared" ref="H58" si="43">G58*0.05</f>
        <v>637.5</v>
      </c>
      <c r="I58" s="48">
        <f t="shared" ref="I58" si="44">G58*0.1</f>
        <v>1275</v>
      </c>
      <c r="J58" s="83">
        <f>G58*$G$3+H58*$H$3+I58*$I$3</f>
        <v>1670148</v>
      </c>
    </row>
    <row r="59" spans="2:10" s="2" customFormat="1" x14ac:dyDescent="0.3">
      <c r="B59" s="46" t="s">
        <v>70</v>
      </c>
      <c r="C59" s="49">
        <v>0.1</v>
      </c>
      <c r="D59" s="66">
        <v>51</v>
      </c>
      <c r="E59" s="56">
        <f t="shared" ref="E59" si="45">C59*D59</f>
        <v>5.1000000000000005</v>
      </c>
      <c r="F59" s="48">
        <f>M6</f>
        <v>400</v>
      </c>
      <c r="G59" s="48">
        <f t="shared" ref="G59" si="46">E59*F59</f>
        <v>2040.0000000000002</v>
      </c>
      <c r="H59" s="48">
        <f t="shared" ref="H59" si="47">G59*0.05</f>
        <v>102.00000000000001</v>
      </c>
      <c r="I59" s="48">
        <f t="shared" ref="I59" si="48">G59*0.1</f>
        <v>204.00000000000003</v>
      </c>
      <c r="J59" s="83">
        <f>G59*$G$3+H59*$H$3+I59*$I$3</f>
        <v>267223.68000000005</v>
      </c>
    </row>
    <row r="60" spans="2:10" s="2" customFormat="1" ht="28.5" x14ac:dyDescent="0.3">
      <c r="B60" s="46" t="s">
        <v>78</v>
      </c>
      <c r="C60" s="49">
        <v>0.1</v>
      </c>
      <c r="D60" s="57">
        <f>D29</f>
        <v>1</v>
      </c>
      <c r="E60" s="56">
        <f t="shared" ref="E60" si="49">C60*D60</f>
        <v>0.1</v>
      </c>
      <c r="F60" s="48">
        <f>M6</f>
        <v>400</v>
      </c>
      <c r="G60" s="48">
        <f t="shared" ref="G60" si="50">E60*F60</f>
        <v>40</v>
      </c>
      <c r="H60" s="48">
        <f t="shared" ref="H60" si="51">G60*0.05</f>
        <v>2</v>
      </c>
      <c r="I60" s="48">
        <f t="shared" ref="I60" si="52">G60*0.1</f>
        <v>4</v>
      </c>
      <c r="J60" s="83">
        <f>G60*$G$3+H60*$H$3+I60*$I$3</f>
        <v>5239.68</v>
      </c>
    </row>
    <row r="61" spans="2:10" s="2" customFormat="1" ht="26" x14ac:dyDescent="0.3">
      <c r="B61" s="47" t="s">
        <v>107</v>
      </c>
      <c r="C61" s="49"/>
      <c r="D61" s="57"/>
      <c r="E61" s="48"/>
      <c r="F61" s="60"/>
      <c r="G61" s="60"/>
      <c r="H61" s="60"/>
      <c r="I61" s="60"/>
      <c r="J61" s="83"/>
    </row>
    <row r="62" spans="2:10" s="2" customFormat="1" ht="26" x14ac:dyDescent="0.3">
      <c r="B62" s="46" t="s">
        <v>110</v>
      </c>
      <c r="C62" s="49" t="s">
        <v>60</v>
      </c>
      <c r="D62" s="57"/>
      <c r="E62" s="48"/>
      <c r="F62" s="60"/>
      <c r="G62" s="60"/>
      <c r="H62" s="60"/>
      <c r="I62" s="60"/>
      <c r="J62" s="83"/>
    </row>
    <row r="63" spans="2:10" s="2" customFormat="1" x14ac:dyDescent="0.3">
      <c r="B63" s="46" t="s">
        <v>70</v>
      </c>
      <c r="C63" s="49">
        <v>1.5</v>
      </c>
      <c r="D63" s="57">
        <v>12</v>
      </c>
      <c r="E63" s="48">
        <f t="shared" ref="E63" si="53">C63*D63</f>
        <v>18</v>
      </c>
      <c r="F63" s="48">
        <f>M7</f>
        <v>560</v>
      </c>
      <c r="G63" s="48">
        <f t="shared" ref="G63" si="54">E63*F63</f>
        <v>10080</v>
      </c>
      <c r="H63" s="48">
        <f t="shared" ref="H63" si="55">G63*0.05</f>
        <v>504</v>
      </c>
      <c r="I63" s="48">
        <f t="shared" ref="I63" si="56">G63*0.1</f>
        <v>1008</v>
      </c>
      <c r="J63" s="83">
        <f>G63*$G$3+H63*$H$3+I63*$I$3</f>
        <v>1320399.3600000001</v>
      </c>
    </row>
    <row r="64" spans="2:10" s="2" customFormat="1" ht="26" x14ac:dyDescent="0.3">
      <c r="B64" s="46" t="s">
        <v>121</v>
      </c>
      <c r="C64" s="49">
        <v>0.5</v>
      </c>
      <c r="D64" s="57">
        <v>1</v>
      </c>
      <c r="E64" s="56">
        <f t="shared" ref="E64" si="57">C64*D64</f>
        <v>0.5</v>
      </c>
      <c r="F64" s="48">
        <f>O7</f>
        <v>10</v>
      </c>
      <c r="G64" s="48">
        <f t="shared" ref="G64" si="58">E64*F64</f>
        <v>5</v>
      </c>
      <c r="H64" s="60">
        <f t="shared" ref="H64" si="59">G64*0.05</f>
        <v>0.25</v>
      </c>
      <c r="I64" s="56">
        <f t="shared" ref="I64" si="60">G64*0.1</f>
        <v>0.5</v>
      </c>
      <c r="J64" s="83">
        <f>G64*$G$3+H64*$H$3+I64*$I$3</f>
        <v>654.96</v>
      </c>
    </row>
    <row r="65" spans="2:12" s="2" customFormat="1" ht="39" x14ac:dyDescent="0.3">
      <c r="B65" s="46" t="s">
        <v>162</v>
      </c>
      <c r="C65" s="49">
        <v>0.5</v>
      </c>
      <c r="D65" s="57">
        <v>1</v>
      </c>
      <c r="E65" s="56">
        <f t="shared" ref="E65" si="61">C65*D65</f>
        <v>0.5</v>
      </c>
      <c r="F65" s="48">
        <f>O7</f>
        <v>10</v>
      </c>
      <c r="G65" s="48">
        <f t="shared" ref="G65" si="62">E65*F65</f>
        <v>5</v>
      </c>
      <c r="H65" s="60">
        <f t="shared" ref="H65" si="63">G65*0.05</f>
        <v>0.25</v>
      </c>
      <c r="I65" s="56">
        <f t="shared" ref="I65" si="64">G65*0.1</f>
        <v>0.5</v>
      </c>
      <c r="J65" s="83">
        <f>G65*$G$3+H65*$H$3+I65*$I$3</f>
        <v>654.96</v>
      </c>
    </row>
    <row r="66" spans="2:12" s="2" customFormat="1" x14ac:dyDescent="0.3">
      <c r="B66" s="55" t="s">
        <v>82</v>
      </c>
      <c r="C66" s="49"/>
      <c r="D66" s="49"/>
      <c r="E66" s="48"/>
      <c r="F66" s="48"/>
      <c r="G66" s="48"/>
      <c r="H66" s="56"/>
      <c r="I66" s="56"/>
      <c r="J66" s="83"/>
    </row>
    <row r="67" spans="2:12" s="2" customFormat="1" x14ac:dyDescent="0.3">
      <c r="B67" s="47" t="s">
        <v>103</v>
      </c>
      <c r="C67" s="67" t="s">
        <v>25</v>
      </c>
      <c r="D67" s="59"/>
      <c r="E67" s="59"/>
      <c r="F67" s="59"/>
      <c r="G67" s="59"/>
      <c r="H67" s="59"/>
      <c r="I67" s="59"/>
      <c r="J67" s="84"/>
    </row>
    <row r="68" spans="2:12" s="2" customFormat="1" ht="15.5" x14ac:dyDescent="0.3">
      <c r="B68" s="47" t="s">
        <v>124</v>
      </c>
      <c r="C68" s="67" t="s">
        <v>25</v>
      </c>
      <c r="D68" s="59"/>
      <c r="E68" s="59"/>
      <c r="F68" s="59"/>
      <c r="G68" s="59"/>
      <c r="H68" s="59"/>
      <c r="I68" s="59"/>
      <c r="J68" s="84"/>
    </row>
    <row r="69" spans="2:12" s="2" customFormat="1" ht="28.5" x14ac:dyDescent="0.3">
      <c r="B69" s="47" t="s">
        <v>140</v>
      </c>
      <c r="C69" s="49">
        <v>8</v>
      </c>
      <c r="D69" s="57">
        <v>1</v>
      </c>
      <c r="E69" s="48">
        <f t="shared" ref="E69" si="65">C69*D69</f>
        <v>8</v>
      </c>
      <c r="F69" s="48">
        <f>M3+N3</f>
        <v>8725</v>
      </c>
      <c r="G69" s="48">
        <f t="shared" ref="G69" si="66">E69*F69</f>
        <v>69800</v>
      </c>
      <c r="H69" s="56">
        <f t="shared" ref="H69" si="67">G69*0.05</f>
        <v>3490</v>
      </c>
      <c r="I69" s="56">
        <f t="shared" ref="I69" si="68">G69*0.1</f>
        <v>6980</v>
      </c>
      <c r="J69" s="83">
        <f>G69*$G$3+H69*$H$3+I69*$I$3</f>
        <v>9143241.5999999996</v>
      </c>
    </row>
    <row r="70" spans="2:12" s="2" customFormat="1" ht="28.5" x14ac:dyDescent="0.3">
      <c r="B70" s="47" t="s">
        <v>104</v>
      </c>
      <c r="C70" s="49" t="s">
        <v>25</v>
      </c>
      <c r="D70" s="57"/>
      <c r="E70" s="48"/>
      <c r="F70" s="60"/>
      <c r="G70" s="60"/>
      <c r="H70" s="60"/>
      <c r="I70" s="60"/>
      <c r="J70" s="83"/>
    </row>
    <row r="71" spans="2:12" s="2" customFormat="1" ht="28.5" x14ac:dyDescent="0.3">
      <c r="B71" s="47" t="s">
        <v>143</v>
      </c>
      <c r="C71" s="49" t="s">
        <v>25</v>
      </c>
      <c r="D71" s="57"/>
      <c r="E71" s="48"/>
      <c r="F71" s="60"/>
      <c r="G71" s="60"/>
      <c r="H71" s="60"/>
      <c r="I71" s="60"/>
      <c r="J71" s="83"/>
    </row>
    <row r="72" spans="2:12" s="2" customFormat="1" x14ac:dyDescent="0.3">
      <c r="B72" s="55" t="s">
        <v>71</v>
      </c>
      <c r="C72" s="49" t="s">
        <v>25</v>
      </c>
      <c r="D72" s="49"/>
      <c r="E72" s="48"/>
      <c r="F72" s="48"/>
      <c r="G72" s="48"/>
      <c r="H72" s="56"/>
      <c r="I72" s="56"/>
      <c r="J72" s="83"/>
    </row>
    <row r="73" spans="2:12" s="2" customFormat="1" ht="13.5" x14ac:dyDescent="0.35">
      <c r="B73" s="62" t="s">
        <v>51</v>
      </c>
      <c r="C73" s="63"/>
      <c r="D73" s="63"/>
      <c r="E73" s="64"/>
      <c r="F73" s="64"/>
      <c r="G73" s="103">
        <f>SUM(G40:I72)</f>
        <v>165259.94500000001</v>
      </c>
      <c r="H73" s="104"/>
      <c r="I73" s="105"/>
      <c r="J73" s="87">
        <f>SUM(J40:J72)</f>
        <v>18824113.665600002</v>
      </c>
    </row>
    <row r="74" spans="2:12" s="2" customFormat="1" ht="26" x14ac:dyDescent="0.3">
      <c r="B74" s="68" t="s">
        <v>44</v>
      </c>
      <c r="C74" s="63"/>
      <c r="D74" s="69"/>
      <c r="E74" s="68"/>
      <c r="F74" s="69"/>
      <c r="G74" s="106">
        <f>ROUND(G38+G73,-3)</f>
        <v>287000</v>
      </c>
      <c r="H74" s="107"/>
      <c r="I74" s="108"/>
      <c r="J74" s="85">
        <f>ROUND(J38+J73,-5)</f>
        <v>32700000</v>
      </c>
      <c r="L74" s="2" t="s">
        <v>208</v>
      </c>
    </row>
    <row r="75" spans="2:12" s="2" customFormat="1" ht="39" x14ac:dyDescent="0.3">
      <c r="B75" s="68" t="s">
        <v>57</v>
      </c>
      <c r="C75" s="63"/>
      <c r="D75" s="69"/>
      <c r="E75" s="68"/>
      <c r="F75" s="69"/>
      <c r="G75" s="96"/>
      <c r="H75" s="96"/>
      <c r="I75" s="96"/>
      <c r="J75" s="85">
        <v>0</v>
      </c>
      <c r="K75" s="21"/>
    </row>
    <row r="76" spans="2:12" s="2" customFormat="1" ht="26" x14ac:dyDescent="0.3">
      <c r="B76" s="68" t="s">
        <v>52</v>
      </c>
      <c r="C76" s="63"/>
      <c r="D76" s="69"/>
      <c r="E76" s="68"/>
      <c r="F76" s="69"/>
      <c r="G76" s="96"/>
      <c r="H76" s="96"/>
      <c r="I76" s="96"/>
      <c r="J76" s="85">
        <f>J74+J75</f>
        <v>32700000</v>
      </c>
      <c r="K76" s="21"/>
    </row>
    <row r="77" spans="2:12" s="2" customFormat="1" x14ac:dyDescent="0.3">
      <c r="B77" s="38" t="s">
        <v>94</v>
      </c>
      <c r="C77" s="39"/>
      <c r="D77" s="40"/>
      <c r="E77" s="38"/>
      <c r="F77" s="40"/>
      <c r="G77" s="41"/>
      <c r="H77" s="41"/>
      <c r="I77" s="41"/>
      <c r="J77" s="42"/>
      <c r="K77" s="21"/>
    </row>
    <row r="78" spans="2:12" s="2" customFormat="1" x14ac:dyDescent="0.3">
      <c r="B78" s="40"/>
      <c r="C78" s="38"/>
      <c r="D78" s="41"/>
      <c r="E78" s="41"/>
      <c r="F78" s="42"/>
      <c r="G78" s="21"/>
      <c r="K78" s="21"/>
    </row>
    <row r="79" spans="2:12" s="2" customFormat="1" x14ac:dyDescent="0.3">
      <c r="B79" s="51" t="s">
        <v>49</v>
      </c>
    </row>
    <row r="80" spans="2:12" s="2" customFormat="1" ht="162" customHeight="1" x14ac:dyDescent="0.3">
      <c r="B80" s="100" t="s">
        <v>212</v>
      </c>
      <c r="C80" s="100"/>
      <c r="D80" s="100"/>
      <c r="E80" s="100"/>
      <c r="F80" s="100"/>
      <c r="G80" s="100"/>
      <c r="H80" s="100"/>
      <c r="I80" s="100"/>
      <c r="J80" s="100"/>
      <c r="L80" s="125" t="s">
        <v>217</v>
      </c>
    </row>
    <row r="81" spans="2:13" s="2" customFormat="1" ht="39.75" customHeight="1" x14ac:dyDescent="0.3">
      <c r="B81" s="112" t="s">
        <v>198</v>
      </c>
      <c r="C81" s="112"/>
      <c r="D81" s="112"/>
      <c r="E81" s="112"/>
      <c r="F81" s="112"/>
      <c r="G81" s="112"/>
      <c r="H81" s="112"/>
      <c r="I81" s="112"/>
      <c r="J81" s="112"/>
      <c r="L81" s="125" t="s">
        <v>216</v>
      </c>
    </row>
    <row r="82" spans="2:13" s="2" customFormat="1" x14ac:dyDescent="0.3">
      <c r="B82" s="100" t="s">
        <v>125</v>
      </c>
      <c r="C82" s="100"/>
      <c r="D82" s="100"/>
      <c r="E82" s="100"/>
      <c r="F82" s="100"/>
      <c r="G82" s="100"/>
      <c r="H82" s="100"/>
      <c r="I82" s="100"/>
      <c r="J82" s="100"/>
    </row>
    <row r="83" spans="2:13" ht="26.25" customHeight="1" x14ac:dyDescent="0.3">
      <c r="B83" s="100" t="s">
        <v>76</v>
      </c>
      <c r="C83" s="100"/>
      <c r="D83" s="100"/>
      <c r="E83" s="100"/>
      <c r="F83" s="100"/>
      <c r="G83" s="100"/>
      <c r="H83" s="100"/>
      <c r="I83" s="100"/>
      <c r="J83" s="100"/>
      <c r="L83" s="30"/>
      <c r="M83" s="30"/>
    </row>
    <row r="84" spans="2:13" ht="26.25" customHeight="1" x14ac:dyDescent="0.3">
      <c r="B84" s="100" t="s">
        <v>106</v>
      </c>
      <c r="C84" s="100"/>
      <c r="D84" s="100"/>
      <c r="E84" s="100"/>
      <c r="F84" s="100"/>
      <c r="G84" s="100"/>
      <c r="H84" s="100"/>
      <c r="I84" s="100"/>
      <c r="J84" s="100"/>
      <c r="L84" s="30"/>
      <c r="M84" s="30"/>
    </row>
    <row r="85" spans="2:13" x14ac:dyDescent="0.3">
      <c r="B85" s="100" t="s">
        <v>128</v>
      </c>
      <c r="C85" s="100"/>
      <c r="D85" s="100"/>
      <c r="E85" s="100"/>
      <c r="F85" s="100"/>
      <c r="G85" s="100"/>
      <c r="H85" s="100"/>
      <c r="I85" s="100"/>
      <c r="J85" s="100"/>
      <c r="L85" s="30"/>
      <c r="M85" s="30"/>
    </row>
    <row r="86" spans="2:13" ht="26.25" customHeight="1" x14ac:dyDescent="0.3">
      <c r="B86" s="100" t="s">
        <v>130</v>
      </c>
      <c r="C86" s="100"/>
      <c r="D86" s="100"/>
      <c r="E86" s="100"/>
      <c r="F86" s="100"/>
      <c r="G86" s="100"/>
      <c r="H86" s="100"/>
      <c r="I86" s="100"/>
      <c r="J86" s="100"/>
      <c r="L86" s="30"/>
      <c r="M86" s="30"/>
    </row>
    <row r="87" spans="2:13" x14ac:dyDescent="0.3">
      <c r="B87" s="100" t="s">
        <v>131</v>
      </c>
      <c r="C87" s="100"/>
      <c r="D87" s="100"/>
      <c r="E87" s="100"/>
      <c r="F87" s="100"/>
      <c r="G87" s="100"/>
      <c r="H87" s="100"/>
      <c r="I87" s="100"/>
      <c r="J87" s="100"/>
      <c r="L87" s="30"/>
      <c r="M87" s="30"/>
    </row>
    <row r="88" spans="2:13" x14ac:dyDescent="0.3">
      <c r="B88" s="100" t="s">
        <v>133</v>
      </c>
      <c r="C88" s="100"/>
      <c r="D88" s="100"/>
      <c r="E88" s="100"/>
      <c r="F88" s="100"/>
      <c r="G88" s="100"/>
      <c r="H88" s="100"/>
      <c r="I88" s="100"/>
      <c r="J88" s="100"/>
      <c r="L88" s="30"/>
      <c r="M88" s="30"/>
    </row>
    <row r="89" spans="2:13" ht="44.25" customHeight="1" x14ac:dyDescent="0.3">
      <c r="B89" s="100" t="s">
        <v>214</v>
      </c>
      <c r="C89" s="100"/>
      <c r="D89" s="100"/>
      <c r="E89" s="100"/>
      <c r="F89" s="100"/>
      <c r="G89" s="100"/>
      <c r="H89" s="100"/>
      <c r="I89" s="100"/>
      <c r="J89" s="100"/>
      <c r="L89" s="30"/>
      <c r="M89" s="30"/>
    </row>
    <row r="90" spans="2:13" ht="26.25" customHeight="1" x14ac:dyDescent="0.3">
      <c r="B90" s="100" t="s">
        <v>135</v>
      </c>
      <c r="C90" s="100"/>
      <c r="D90" s="100"/>
      <c r="E90" s="100"/>
      <c r="F90" s="100"/>
      <c r="G90" s="100"/>
      <c r="H90" s="100"/>
      <c r="I90" s="100"/>
      <c r="J90" s="100"/>
      <c r="L90" s="30"/>
      <c r="M90" s="30"/>
    </row>
    <row r="91" spans="2:13" ht="23.25" customHeight="1" x14ac:dyDescent="0.3">
      <c r="B91" s="100" t="s">
        <v>137</v>
      </c>
      <c r="C91" s="100"/>
      <c r="D91" s="100"/>
      <c r="E91" s="100"/>
      <c r="F91" s="100"/>
      <c r="G91" s="100"/>
      <c r="H91" s="100"/>
      <c r="I91" s="100"/>
      <c r="J91" s="100"/>
      <c r="L91" s="30"/>
      <c r="M91" s="30"/>
    </row>
    <row r="92" spans="2:13" ht="27" customHeight="1" x14ac:dyDescent="0.3">
      <c r="B92" s="100" t="s">
        <v>215</v>
      </c>
      <c r="C92" s="100"/>
      <c r="D92" s="100"/>
      <c r="E92" s="100"/>
      <c r="F92" s="100"/>
      <c r="G92" s="100"/>
      <c r="H92" s="100"/>
      <c r="I92" s="100"/>
      <c r="J92" s="100"/>
      <c r="L92" s="125" t="s">
        <v>217</v>
      </c>
      <c r="M92" s="30"/>
    </row>
    <row r="93" spans="2:13" x14ac:dyDescent="0.3">
      <c r="B93" s="100" t="s">
        <v>141</v>
      </c>
      <c r="C93" s="100"/>
      <c r="D93" s="100"/>
      <c r="E93" s="100"/>
      <c r="F93" s="100"/>
      <c r="G93" s="100"/>
      <c r="H93" s="100"/>
      <c r="I93" s="100"/>
      <c r="J93" s="100"/>
      <c r="L93" s="30"/>
      <c r="M93" s="30"/>
    </row>
    <row r="94" spans="2:13" x14ac:dyDescent="0.3">
      <c r="B94" s="100" t="s">
        <v>142</v>
      </c>
      <c r="C94" s="100"/>
      <c r="D94" s="100"/>
      <c r="E94" s="100"/>
      <c r="F94" s="100"/>
      <c r="G94" s="100"/>
      <c r="H94" s="100"/>
      <c r="I94" s="100"/>
      <c r="J94" s="100"/>
      <c r="L94" s="30"/>
      <c r="M94" s="30"/>
    </row>
    <row r="96" spans="2:13" x14ac:dyDescent="0.3">
      <c r="B96" s="116" t="s">
        <v>27</v>
      </c>
      <c r="C96" s="116" t="s">
        <v>28</v>
      </c>
      <c r="D96" s="116" t="s">
        <v>29</v>
      </c>
      <c r="E96" s="116" t="s">
        <v>88</v>
      </c>
    </row>
    <row r="97" spans="2:5" x14ac:dyDescent="0.3">
      <c r="B97" s="59" t="s">
        <v>126</v>
      </c>
      <c r="C97" s="59">
        <v>2</v>
      </c>
      <c r="D97" s="59">
        <v>0</v>
      </c>
      <c r="E97" s="59">
        <v>0</v>
      </c>
    </row>
    <row r="98" spans="2:5" x14ac:dyDescent="0.3">
      <c r="B98" s="59" t="s">
        <v>83</v>
      </c>
      <c r="C98" s="34">
        <v>8697</v>
      </c>
      <c r="D98" s="34">
        <v>28</v>
      </c>
      <c r="E98" s="34">
        <v>0</v>
      </c>
    </row>
    <row r="99" spans="2:5" x14ac:dyDescent="0.3">
      <c r="B99" s="59" t="s">
        <v>84</v>
      </c>
      <c r="C99" s="34">
        <v>400</v>
      </c>
      <c r="D99" s="34">
        <v>0</v>
      </c>
      <c r="E99" s="34">
        <v>0</v>
      </c>
    </row>
    <row r="100" spans="2:5" x14ac:dyDescent="0.3">
      <c r="B100" s="59" t="s">
        <v>64</v>
      </c>
      <c r="C100" s="34">
        <v>560</v>
      </c>
      <c r="D100" s="34">
        <v>10</v>
      </c>
      <c r="E100" s="34">
        <v>10</v>
      </c>
    </row>
    <row r="101" spans="2:5" x14ac:dyDescent="0.3">
      <c r="B101" s="122" t="s">
        <v>7</v>
      </c>
      <c r="C101" s="123">
        <f>SUM(C97:C100)</f>
        <v>9659</v>
      </c>
      <c r="D101" s="123">
        <f>SUM(D97:D100)</f>
        <v>38</v>
      </c>
      <c r="E101" s="123">
        <f>SUM(E98:E100)</f>
        <v>10</v>
      </c>
    </row>
  </sheetData>
  <mergeCells count="19">
    <mergeCell ref="B93:J93"/>
    <mergeCell ref="B94:J94"/>
    <mergeCell ref="B91:J91"/>
    <mergeCell ref="B92:J92"/>
    <mergeCell ref="B83:J83"/>
    <mergeCell ref="B84:J84"/>
    <mergeCell ref="B85:J85"/>
    <mergeCell ref="B86:J86"/>
    <mergeCell ref="B87:J87"/>
    <mergeCell ref="B88:J88"/>
    <mergeCell ref="B89:J89"/>
    <mergeCell ref="B90:J90"/>
    <mergeCell ref="B81:J81"/>
    <mergeCell ref="B82:J82"/>
    <mergeCell ref="B4:B5"/>
    <mergeCell ref="G38:I38"/>
    <mergeCell ref="G73:I73"/>
    <mergeCell ref="B80:J80"/>
    <mergeCell ref="G74:I74"/>
  </mergeCells>
  <pageMargins left="0.25" right="0.25" top="0.75" bottom="0.75" header="0.3" footer="0.3"/>
  <pageSetup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8"/>
  <sheetViews>
    <sheetView topLeftCell="A57" zoomScale="90" zoomScaleNormal="90" workbookViewId="0">
      <selection activeCell="F26" sqref="F26"/>
    </sheetView>
  </sheetViews>
  <sheetFormatPr defaultColWidth="9.1796875" defaultRowHeight="14.5" x14ac:dyDescent="0.35"/>
  <cols>
    <col min="1" max="1" width="0.81640625" style="141" customWidth="1"/>
    <col min="2" max="2" width="26.54296875" style="141" customWidth="1"/>
    <col min="3" max="3" width="10.26953125" style="141" customWidth="1"/>
    <col min="4" max="4" width="11.7265625" style="141" customWidth="1"/>
    <col min="5" max="5" width="10.26953125" style="141" customWidth="1"/>
    <col min="6" max="6" width="11.7265625" style="141" customWidth="1"/>
    <col min="7" max="7" width="10.26953125" style="141" customWidth="1"/>
    <col min="8" max="8" width="11.54296875" style="141" customWidth="1"/>
    <col min="9" max="9" width="10.26953125" style="141" customWidth="1"/>
    <col min="10" max="10" width="12.453125" style="141" customWidth="1"/>
    <col min="11" max="11" width="2" style="142" customWidth="1"/>
    <col min="12" max="12" width="6.7265625" style="142" bestFit="1" customWidth="1"/>
    <col min="13" max="13" width="7.7265625" style="142" customWidth="1"/>
    <col min="14" max="14" width="10.81640625" style="141" customWidth="1"/>
    <col min="15" max="16384" width="9.1796875" style="141"/>
  </cols>
  <sheetData>
    <row r="1" spans="2:13" ht="15.5" x14ac:dyDescent="0.35">
      <c r="B1" s="3" t="s">
        <v>59</v>
      </c>
    </row>
    <row r="2" spans="2:13" ht="15.5" x14ac:dyDescent="0.35">
      <c r="B2" s="3"/>
    </row>
    <row r="3" spans="2:13" x14ac:dyDescent="0.35">
      <c r="F3" s="52" t="s">
        <v>55</v>
      </c>
      <c r="G3" s="24">
        <v>48.75</v>
      </c>
      <c r="H3" s="24">
        <v>65.709999999999994</v>
      </c>
      <c r="I3" s="24">
        <v>26.83</v>
      </c>
      <c r="J3" s="82" t="s">
        <v>190</v>
      </c>
    </row>
    <row r="4" spans="2:13" s="6" customFormat="1" ht="13" x14ac:dyDescent="0.3">
      <c r="B4" s="110" t="s">
        <v>8</v>
      </c>
      <c r="C4" s="22" t="s">
        <v>9</v>
      </c>
      <c r="D4" s="22" t="s">
        <v>10</v>
      </c>
      <c r="E4" s="22" t="s">
        <v>11</v>
      </c>
      <c r="F4" s="22" t="s">
        <v>12</v>
      </c>
      <c r="G4" s="22" t="s">
        <v>13</v>
      </c>
      <c r="H4" s="22" t="s">
        <v>14</v>
      </c>
      <c r="I4" s="22" t="s">
        <v>15</v>
      </c>
      <c r="J4" s="22" t="s">
        <v>16</v>
      </c>
      <c r="K4" s="23"/>
    </row>
    <row r="5" spans="2:13" s="9" customFormat="1" ht="91.5" x14ac:dyDescent="0.35">
      <c r="B5" s="110"/>
      <c r="C5" s="10" t="s">
        <v>45</v>
      </c>
      <c r="D5" s="10" t="s">
        <v>18</v>
      </c>
      <c r="E5" s="10" t="s">
        <v>46</v>
      </c>
      <c r="F5" s="10" t="s">
        <v>20</v>
      </c>
      <c r="G5" s="10" t="s">
        <v>47</v>
      </c>
      <c r="H5" s="10" t="s">
        <v>48</v>
      </c>
      <c r="I5" s="10" t="s">
        <v>23</v>
      </c>
      <c r="J5" s="10" t="s">
        <v>24</v>
      </c>
      <c r="K5" s="25"/>
      <c r="L5" s="33" t="s">
        <v>89</v>
      </c>
    </row>
    <row r="6" spans="2:13" s="2" customFormat="1" ht="13" x14ac:dyDescent="0.3">
      <c r="B6" s="53" t="s">
        <v>117</v>
      </c>
      <c r="C6" s="59"/>
      <c r="D6" s="59"/>
      <c r="E6" s="59"/>
      <c r="F6" s="59"/>
      <c r="G6" s="59"/>
      <c r="H6" s="59"/>
      <c r="I6" s="59"/>
      <c r="J6" s="59"/>
      <c r="L6" s="2" t="s">
        <v>153</v>
      </c>
      <c r="M6" s="125"/>
    </row>
    <row r="7" spans="2:13" s="2" customFormat="1" ht="26" x14ac:dyDescent="0.35">
      <c r="B7" s="47" t="s">
        <v>146</v>
      </c>
      <c r="C7" s="49">
        <v>80</v>
      </c>
      <c r="D7" s="49">
        <f>'Respondent Burden'!D14</f>
        <v>1</v>
      </c>
      <c r="E7" s="71">
        <f>C7*D7</f>
        <v>80</v>
      </c>
      <c r="F7" s="48">
        <f>'Respondent Burden'!N2</f>
        <v>0</v>
      </c>
      <c r="G7" s="48">
        <f>E7*F7</f>
        <v>0</v>
      </c>
      <c r="H7" s="48">
        <f>G7*0.05</f>
        <v>0</v>
      </c>
      <c r="I7" s="48">
        <f>G7*0.1</f>
        <v>0</v>
      </c>
      <c r="J7" s="86">
        <f>G7*$G$3+H7*$H$3+I7*$I$3</f>
        <v>0</v>
      </c>
      <c r="L7" s="76" t="s">
        <v>168</v>
      </c>
    </row>
    <row r="8" spans="2:13" s="2" customFormat="1" ht="39" x14ac:dyDescent="0.3">
      <c r="B8" s="47" t="s">
        <v>115</v>
      </c>
      <c r="C8" s="49">
        <v>1</v>
      </c>
      <c r="D8" s="49">
        <f>'Respondent Burden'!D15</f>
        <v>1</v>
      </c>
      <c r="E8" s="71">
        <f t="shared" ref="E8:E9" si="0">C8*D8</f>
        <v>1</v>
      </c>
      <c r="F8" s="48">
        <f>'Respondent Burden'!N2</f>
        <v>0</v>
      </c>
      <c r="G8" s="48">
        <f>E8*F8</f>
        <v>0</v>
      </c>
      <c r="H8" s="48">
        <f>G8*0.05</f>
        <v>0</v>
      </c>
      <c r="I8" s="48">
        <f>G8*0.1</f>
        <v>0</v>
      </c>
      <c r="J8" s="86">
        <f>G8*$G$3+H8*$H$3+I8*$I$3</f>
        <v>0</v>
      </c>
      <c r="L8" s="2" t="s">
        <v>167</v>
      </c>
    </row>
    <row r="9" spans="2:13" s="2" customFormat="1" ht="26" x14ac:dyDescent="0.3">
      <c r="B9" s="47" t="s">
        <v>116</v>
      </c>
      <c r="C9" s="49">
        <v>0.5</v>
      </c>
      <c r="D9" s="49">
        <f>'Respondent Burden'!D16</f>
        <v>4</v>
      </c>
      <c r="E9" s="71">
        <f t="shared" si="0"/>
        <v>2</v>
      </c>
      <c r="F9" s="48">
        <f>'Respondent Burden'!F16</f>
        <v>2</v>
      </c>
      <c r="G9" s="48">
        <f t="shared" ref="G9" si="1">E9*F9</f>
        <v>4</v>
      </c>
      <c r="H9" s="56">
        <f t="shared" ref="H9" si="2">G9*0.05</f>
        <v>0.2</v>
      </c>
      <c r="I9" s="56">
        <f t="shared" ref="I9" si="3">G9*0.1</f>
        <v>0.4</v>
      </c>
      <c r="J9" s="83">
        <f t="shared" ref="J9" si="4">G9*$G$3+H9*$H$3+I9*$I$3</f>
        <v>218.874</v>
      </c>
      <c r="L9" s="2" t="s">
        <v>169</v>
      </c>
    </row>
    <row r="10" spans="2:13" s="2" customFormat="1" ht="15.5" x14ac:dyDescent="0.3">
      <c r="B10" s="53" t="s">
        <v>145</v>
      </c>
      <c r="C10" s="49"/>
      <c r="D10" s="49"/>
      <c r="E10" s="71"/>
      <c r="F10" s="48"/>
      <c r="G10" s="48"/>
      <c r="H10" s="48"/>
      <c r="I10" s="48"/>
      <c r="J10" s="83"/>
    </row>
    <row r="11" spans="2:13" s="2" customFormat="1" ht="52" x14ac:dyDescent="0.3">
      <c r="B11" s="47" t="s">
        <v>113</v>
      </c>
      <c r="C11" s="49" t="s">
        <v>25</v>
      </c>
      <c r="D11" s="49"/>
      <c r="E11" s="72"/>
      <c r="F11" s="48"/>
      <c r="G11" s="60"/>
      <c r="H11" s="60"/>
      <c r="I11" s="60"/>
      <c r="J11" s="83"/>
    </row>
    <row r="12" spans="2:13" s="2" customFormat="1" ht="26" x14ac:dyDescent="0.3">
      <c r="B12" s="47" t="s">
        <v>114</v>
      </c>
      <c r="C12" s="49" t="s">
        <v>25</v>
      </c>
      <c r="D12" s="49"/>
      <c r="E12" s="73"/>
      <c r="F12" s="48"/>
      <c r="G12" s="60"/>
      <c r="H12" s="60"/>
      <c r="I12" s="60"/>
      <c r="J12" s="83"/>
    </row>
    <row r="13" spans="2:13" s="2" customFormat="1" ht="13" x14ac:dyDescent="0.3">
      <c r="B13" s="74" t="s">
        <v>148</v>
      </c>
      <c r="C13" s="49"/>
      <c r="D13" s="49"/>
      <c r="E13" s="71"/>
      <c r="F13" s="48"/>
      <c r="G13" s="48"/>
      <c r="H13" s="48"/>
      <c r="I13" s="48"/>
      <c r="J13" s="83"/>
    </row>
    <row r="14" spans="2:13" s="2" customFormat="1" ht="26" x14ac:dyDescent="0.3">
      <c r="B14" s="47" t="s">
        <v>182</v>
      </c>
      <c r="C14" s="49">
        <v>0.25</v>
      </c>
      <c r="D14" s="49">
        <v>6</v>
      </c>
      <c r="E14" s="72">
        <f t="shared" ref="E14:E23" si="5">C14*D14</f>
        <v>1.5</v>
      </c>
      <c r="F14" s="48">
        <f>'Respondent Burden'!F21</f>
        <v>7827.3</v>
      </c>
      <c r="G14" s="60">
        <f t="shared" ref="G14:G17" si="6">E14*F14</f>
        <v>11740.95</v>
      </c>
      <c r="H14" s="60">
        <f t="shared" ref="H14:H23" si="7">G14*0.05</f>
        <v>587.04750000000001</v>
      </c>
      <c r="I14" s="60">
        <f t="shared" ref="I14:I17" si="8">G14*0.1</f>
        <v>1174.095</v>
      </c>
      <c r="J14" s="83">
        <f t="shared" ref="J14:J17" si="9">G14*$G$3+H14*$H$3+I14*$I$3</f>
        <v>642447.17257499998</v>
      </c>
    </row>
    <row r="15" spans="2:13" s="2" customFormat="1" ht="13" x14ac:dyDescent="0.3">
      <c r="B15" s="47" t="s">
        <v>163</v>
      </c>
      <c r="C15" s="49">
        <v>0.1</v>
      </c>
      <c r="D15" s="49">
        <v>3</v>
      </c>
      <c r="E15" s="72">
        <v>0.25</v>
      </c>
      <c r="F15" s="48">
        <f>'Respondent Burden'!F23</f>
        <v>869.7</v>
      </c>
      <c r="G15" s="60">
        <f t="shared" si="6"/>
        <v>217.42500000000001</v>
      </c>
      <c r="H15" s="60">
        <f t="shared" ref="H15" si="10">G15*0.05</f>
        <v>10.871250000000002</v>
      </c>
      <c r="I15" s="60">
        <f t="shared" ref="I15" si="11">G15*0.1</f>
        <v>21.742500000000003</v>
      </c>
      <c r="J15" s="83">
        <f t="shared" ref="J15" si="12">G15*$G$3+H15*$H$3+I15*$I$3</f>
        <v>11897.169862500001</v>
      </c>
    </row>
    <row r="16" spans="2:13" s="2" customFormat="1" ht="26" x14ac:dyDescent="0.3">
      <c r="B16" s="47" t="s">
        <v>164</v>
      </c>
      <c r="C16" s="49">
        <v>0.25</v>
      </c>
      <c r="D16" s="49">
        <f>'Respondent Burden'!D22</f>
        <v>2</v>
      </c>
      <c r="E16" s="73">
        <f t="shared" si="5"/>
        <v>0.5</v>
      </c>
      <c r="F16" s="48">
        <f>'Respondent Burden'!F22</f>
        <v>7827.3</v>
      </c>
      <c r="G16" s="56">
        <f t="shared" si="6"/>
        <v>3913.65</v>
      </c>
      <c r="H16" s="60">
        <f t="shared" si="7"/>
        <v>195.6825</v>
      </c>
      <c r="I16" s="60">
        <f t="shared" si="8"/>
        <v>391.36500000000001</v>
      </c>
      <c r="J16" s="83">
        <f t="shared" si="9"/>
        <v>214149.05752500001</v>
      </c>
    </row>
    <row r="17" spans="2:16" s="2" customFormat="1" ht="26" x14ac:dyDescent="0.3">
      <c r="B17" s="47" t="s">
        <v>165</v>
      </c>
      <c r="C17" s="49">
        <v>0.5</v>
      </c>
      <c r="D17" s="49">
        <f>'Respondent Burden'!D24</f>
        <v>3</v>
      </c>
      <c r="E17" s="73">
        <f t="shared" si="5"/>
        <v>1.5</v>
      </c>
      <c r="F17" s="48">
        <f>'Respondent Burden'!F24</f>
        <v>8697</v>
      </c>
      <c r="G17" s="56">
        <f t="shared" si="6"/>
        <v>13045.5</v>
      </c>
      <c r="H17" s="60">
        <f t="shared" si="7"/>
        <v>652.27500000000009</v>
      </c>
      <c r="I17" s="60">
        <f t="shared" si="8"/>
        <v>1304.5500000000002</v>
      </c>
      <c r="J17" s="83">
        <f t="shared" si="9"/>
        <v>713830.19175</v>
      </c>
    </row>
    <row r="18" spans="2:16" s="2" customFormat="1" ht="26" x14ac:dyDescent="0.3">
      <c r="B18" s="47" t="s">
        <v>166</v>
      </c>
      <c r="C18" s="49">
        <v>0.25</v>
      </c>
      <c r="D18" s="49">
        <f>'Respondent Burden'!D25</f>
        <v>2</v>
      </c>
      <c r="E18" s="73">
        <f t="shared" si="5"/>
        <v>0.5</v>
      </c>
      <c r="F18" s="48">
        <f>'Respondent Burden'!F25</f>
        <v>22</v>
      </c>
      <c r="G18" s="56">
        <f t="shared" ref="G18" si="13">E18*F18</f>
        <v>11</v>
      </c>
      <c r="H18" s="60">
        <f t="shared" ref="H18" si="14">G18*0.05</f>
        <v>0.55000000000000004</v>
      </c>
      <c r="I18" s="60">
        <f t="shared" ref="I18" si="15">G18*0.1</f>
        <v>1.1000000000000001</v>
      </c>
      <c r="J18" s="83">
        <f t="shared" ref="J18" si="16">G18*$G$3+H18*$H$3+I18*$I$3</f>
        <v>601.90350000000001</v>
      </c>
    </row>
    <row r="19" spans="2:16" s="2" customFormat="1" ht="26" x14ac:dyDescent="0.3">
      <c r="B19" s="74" t="s">
        <v>92</v>
      </c>
      <c r="C19" s="49"/>
      <c r="D19" s="49"/>
      <c r="E19" s="71"/>
      <c r="F19" s="48"/>
      <c r="G19" s="48"/>
      <c r="H19" s="48"/>
      <c r="I19" s="48"/>
      <c r="J19" s="83"/>
    </row>
    <row r="20" spans="2:16" s="2" customFormat="1" ht="26" x14ac:dyDescent="0.3">
      <c r="B20" s="47" t="s">
        <v>154</v>
      </c>
      <c r="C20" s="49">
        <v>0.25</v>
      </c>
      <c r="D20" s="49">
        <f>'Respondent Burden'!D27</f>
        <v>1</v>
      </c>
      <c r="E20" s="72">
        <f t="shared" si="5"/>
        <v>0.25</v>
      </c>
      <c r="F20" s="48">
        <f>'Respondent Burden'!F27</f>
        <v>40</v>
      </c>
      <c r="G20" s="48">
        <f t="shared" ref="G20:G22" si="17">E20*F20</f>
        <v>10</v>
      </c>
      <c r="H20" s="56">
        <f>G20*0.05</f>
        <v>0.5</v>
      </c>
      <c r="I20" s="48">
        <f t="shared" ref="I20:I22" si="18">G20*0.1</f>
        <v>1</v>
      </c>
      <c r="J20" s="83">
        <f t="shared" ref="J20:J22" si="19">G20*$G$3+H20*$H$3+I20*$I$3</f>
        <v>547.18500000000006</v>
      </c>
    </row>
    <row r="21" spans="2:16" s="2" customFormat="1" ht="26" x14ac:dyDescent="0.3">
      <c r="B21" s="47" t="s">
        <v>93</v>
      </c>
      <c r="C21" s="49">
        <v>0.1</v>
      </c>
      <c r="D21" s="49">
        <f>'Respondent Burden'!D28</f>
        <v>2</v>
      </c>
      <c r="E21" s="73">
        <f t="shared" si="5"/>
        <v>0.2</v>
      </c>
      <c r="F21" s="48">
        <f>'Respondent Burden'!F28</f>
        <v>400</v>
      </c>
      <c r="G21" s="48">
        <f t="shared" si="17"/>
        <v>80</v>
      </c>
      <c r="H21" s="48">
        <f t="shared" si="7"/>
        <v>4</v>
      </c>
      <c r="I21" s="48">
        <f t="shared" si="18"/>
        <v>8</v>
      </c>
      <c r="J21" s="83">
        <f t="shared" si="19"/>
        <v>4377.4800000000005</v>
      </c>
    </row>
    <row r="22" spans="2:16" s="2" customFormat="1" ht="26" x14ac:dyDescent="0.3">
      <c r="B22" s="47" t="s">
        <v>91</v>
      </c>
      <c r="C22" s="49">
        <v>0.5</v>
      </c>
      <c r="D22" s="49">
        <f>'Respondent Burden'!D29</f>
        <v>1</v>
      </c>
      <c r="E22" s="73">
        <f t="shared" si="5"/>
        <v>0.5</v>
      </c>
      <c r="F22" s="48">
        <f>'Respondent Burden'!F29</f>
        <v>400</v>
      </c>
      <c r="G22" s="48">
        <f t="shared" si="17"/>
        <v>200</v>
      </c>
      <c r="H22" s="48">
        <f t="shared" si="7"/>
        <v>10</v>
      </c>
      <c r="I22" s="48">
        <f t="shared" si="18"/>
        <v>20</v>
      </c>
      <c r="J22" s="83">
        <f t="shared" si="19"/>
        <v>10943.7</v>
      </c>
    </row>
    <row r="23" spans="2:16" s="2" customFormat="1" ht="13" x14ac:dyDescent="0.3">
      <c r="B23" s="47" t="s">
        <v>147</v>
      </c>
      <c r="C23" s="49">
        <v>0.5</v>
      </c>
      <c r="D23" s="49">
        <f>'Respondent Burden'!D30</f>
        <v>1</v>
      </c>
      <c r="E23" s="73">
        <f t="shared" si="5"/>
        <v>0.5</v>
      </c>
      <c r="F23" s="48">
        <f>'Respondent Burden'!F30</f>
        <v>0</v>
      </c>
      <c r="G23" s="48">
        <f t="shared" ref="G23" si="20">E23*F23</f>
        <v>0</v>
      </c>
      <c r="H23" s="48">
        <f t="shared" si="7"/>
        <v>0</v>
      </c>
      <c r="I23" s="48">
        <f t="shared" ref="I23" si="21">G23*0.1</f>
        <v>0</v>
      </c>
      <c r="J23" s="86">
        <f t="shared" ref="J23" si="22">G23*$G$3+H23*$H$3+I23*$I$3</f>
        <v>0</v>
      </c>
    </row>
    <row r="24" spans="2:16" s="2" customFormat="1" ht="26" x14ac:dyDescent="0.3">
      <c r="B24" s="74" t="s">
        <v>112</v>
      </c>
      <c r="C24" s="49"/>
      <c r="D24" s="49"/>
      <c r="E24" s="71"/>
      <c r="F24" s="48"/>
      <c r="G24" s="48"/>
      <c r="H24" s="56"/>
      <c r="I24" s="56"/>
      <c r="J24" s="83"/>
    </row>
    <row r="25" spans="2:16" s="2" customFormat="1" ht="13" x14ac:dyDescent="0.3">
      <c r="B25" s="47" t="s">
        <v>149</v>
      </c>
      <c r="C25" s="49">
        <v>0.5</v>
      </c>
      <c r="D25" s="49">
        <f>'Respondent Burden'!D32</f>
        <v>1</v>
      </c>
      <c r="E25" s="73">
        <f t="shared" ref="E25:E26" si="23">C25*D25</f>
        <v>0.5</v>
      </c>
      <c r="F25" s="48">
        <f>'Respondent Burden'!F32</f>
        <v>10</v>
      </c>
      <c r="G25" s="48">
        <f t="shared" ref="G25:G30" si="24">E25*F25</f>
        <v>5</v>
      </c>
      <c r="H25" s="60">
        <f t="shared" ref="H25:H30" si="25">G25*0.05</f>
        <v>0.25</v>
      </c>
      <c r="I25" s="56">
        <f t="shared" ref="I25:I30" si="26">G25*0.1</f>
        <v>0.5</v>
      </c>
      <c r="J25" s="83">
        <f t="shared" ref="J25:J30" si="27">G25*$G$3+H25*$H$3+I25*$I$3</f>
        <v>273.59250000000003</v>
      </c>
    </row>
    <row r="26" spans="2:16" s="2" customFormat="1" ht="13" x14ac:dyDescent="0.3">
      <c r="B26" s="47" t="s">
        <v>150</v>
      </c>
      <c r="C26" s="49">
        <v>4</v>
      </c>
      <c r="D26" s="49">
        <f>'Respondent Burden'!D33</f>
        <v>1</v>
      </c>
      <c r="E26" s="71">
        <f t="shared" si="23"/>
        <v>4</v>
      </c>
      <c r="F26" s="48">
        <f>'Respondent Burden'!F33</f>
        <v>560</v>
      </c>
      <c r="G26" s="48">
        <f t="shared" si="24"/>
        <v>2240</v>
      </c>
      <c r="H26" s="48">
        <f t="shared" si="25"/>
        <v>112</v>
      </c>
      <c r="I26" s="48">
        <f t="shared" si="26"/>
        <v>224</v>
      </c>
      <c r="J26" s="83">
        <f t="shared" si="27"/>
        <v>122569.44</v>
      </c>
    </row>
    <row r="27" spans="2:16" s="2" customFormat="1" ht="26" x14ac:dyDescent="0.3">
      <c r="B27" s="47" t="s">
        <v>151</v>
      </c>
      <c r="C27" s="49">
        <v>0.5</v>
      </c>
      <c r="D27" s="49">
        <f>'Respondent Burden'!D34</f>
        <v>1</v>
      </c>
      <c r="E27" s="73">
        <f t="shared" ref="E27:E30" si="28">C27*D27</f>
        <v>0.5</v>
      </c>
      <c r="F27" s="48">
        <f>'Respondent Burden'!F34</f>
        <v>560</v>
      </c>
      <c r="G27" s="48">
        <f t="shared" si="24"/>
        <v>280</v>
      </c>
      <c r="H27" s="48">
        <f t="shared" si="25"/>
        <v>14</v>
      </c>
      <c r="I27" s="48">
        <f t="shared" si="26"/>
        <v>28</v>
      </c>
      <c r="J27" s="83">
        <f t="shared" si="27"/>
        <v>15321.18</v>
      </c>
      <c r="N27" s="88"/>
    </row>
    <row r="28" spans="2:16" s="2" customFormat="1" ht="26" x14ac:dyDescent="0.3">
      <c r="B28" s="47" t="s">
        <v>152</v>
      </c>
      <c r="C28" s="49">
        <v>0.5</v>
      </c>
      <c r="D28" s="49">
        <f>'Respondent Burden'!D35</f>
        <v>2</v>
      </c>
      <c r="E28" s="71">
        <f t="shared" si="28"/>
        <v>1</v>
      </c>
      <c r="F28" s="48">
        <f>'Respondent Burden'!F35</f>
        <v>560</v>
      </c>
      <c r="G28" s="48">
        <f t="shared" si="24"/>
        <v>560</v>
      </c>
      <c r="H28" s="48">
        <f t="shared" si="25"/>
        <v>28</v>
      </c>
      <c r="I28" s="48">
        <f t="shared" si="26"/>
        <v>56</v>
      </c>
      <c r="J28" s="83">
        <f t="shared" si="27"/>
        <v>30642.36</v>
      </c>
      <c r="N28" s="88"/>
    </row>
    <row r="29" spans="2:16" s="2" customFormat="1" ht="26" x14ac:dyDescent="0.3">
      <c r="B29" s="47" t="s">
        <v>155</v>
      </c>
      <c r="C29" s="49">
        <v>2</v>
      </c>
      <c r="D29" s="49">
        <f>'Respondent Burden'!D36</f>
        <v>1</v>
      </c>
      <c r="E29" s="71">
        <f>C29*D29</f>
        <v>2</v>
      </c>
      <c r="F29" s="48">
        <f>'Respondent Burden'!F36</f>
        <v>0</v>
      </c>
      <c r="G29" s="48">
        <f t="shared" si="24"/>
        <v>0</v>
      </c>
      <c r="H29" s="48">
        <f t="shared" si="25"/>
        <v>0</v>
      </c>
      <c r="I29" s="48">
        <f t="shared" si="26"/>
        <v>0</v>
      </c>
      <c r="J29" s="86">
        <f t="shared" si="27"/>
        <v>0</v>
      </c>
    </row>
    <row r="30" spans="2:16" s="2" customFormat="1" ht="13" x14ac:dyDescent="0.3">
      <c r="B30" s="47" t="s">
        <v>111</v>
      </c>
      <c r="C30" s="49">
        <v>1</v>
      </c>
      <c r="D30" s="49">
        <f>'Respondent Burden'!D37</f>
        <v>1</v>
      </c>
      <c r="E30" s="71">
        <f t="shared" si="28"/>
        <v>1</v>
      </c>
      <c r="F30" s="48">
        <f>'Respondent Burden'!F37</f>
        <v>10</v>
      </c>
      <c r="G30" s="48">
        <f t="shared" si="24"/>
        <v>10</v>
      </c>
      <c r="H30" s="56">
        <f t="shared" si="25"/>
        <v>0.5</v>
      </c>
      <c r="I30" s="48">
        <f t="shared" si="26"/>
        <v>1</v>
      </c>
      <c r="J30" s="83">
        <f t="shared" si="27"/>
        <v>547.18500000000006</v>
      </c>
    </row>
    <row r="31" spans="2:16" s="2" customFormat="1" x14ac:dyDescent="0.35">
      <c r="B31" s="113" t="s">
        <v>44</v>
      </c>
      <c r="C31" s="114"/>
      <c r="D31" s="114"/>
      <c r="E31" s="114"/>
      <c r="F31" s="115"/>
      <c r="G31" s="96">
        <f>ROUND(SUM(G7:I30),-2)</f>
        <v>37200</v>
      </c>
      <c r="H31" s="96"/>
      <c r="I31" s="96"/>
      <c r="J31" s="85">
        <f>ROUND(SUM(J7:J30),-4)</f>
        <v>1770000</v>
      </c>
      <c r="K31" s="21"/>
      <c r="L31" s="2" t="s">
        <v>191</v>
      </c>
      <c r="O31" s="141"/>
      <c r="P31" s="142"/>
    </row>
    <row r="32" spans="2:16" s="2" customFormat="1" ht="13" x14ac:dyDescent="0.3">
      <c r="B32" s="38" t="s">
        <v>94</v>
      </c>
      <c r="C32" s="39"/>
      <c r="D32" s="40"/>
      <c r="E32" s="38"/>
      <c r="F32" s="40"/>
      <c r="G32" s="41"/>
      <c r="H32" s="41"/>
      <c r="I32" s="41"/>
      <c r="J32" s="42"/>
      <c r="K32" s="21"/>
    </row>
    <row r="33" spans="1:16" s="2" customFormat="1" x14ac:dyDescent="0.35">
      <c r="A33" s="142"/>
      <c r="B33" s="142"/>
      <c r="C33" s="142"/>
      <c r="D33" s="142"/>
      <c r="E33" s="142"/>
      <c r="F33" s="142"/>
      <c r="G33" s="142"/>
      <c r="H33" s="142"/>
      <c r="I33" s="142"/>
      <c r="J33" s="142"/>
      <c r="K33" s="21"/>
      <c r="N33" s="2">
        <f>46000-37200</f>
        <v>8800</v>
      </c>
      <c r="O33" s="142"/>
      <c r="P33" s="142"/>
    </row>
    <row r="34" spans="1:16" s="142" customFormat="1" x14ac:dyDescent="0.35">
      <c r="B34" s="51" t="s">
        <v>49</v>
      </c>
      <c r="C34" s="2"/>
      <c r="D34" s="2"/>
      <c r="E34" s="2"/>
      <c r="F34" s="2"/>
      <c r="G34" s="2"/>
      <c r="H34" s="2"/>
      <c r="I34" s="2"/>
      <c r="J34" s="2"/>
    </row>
    <row r="35" spans="1:16" s="142" customFormat="1" ht="160.5" customHeight="1" x14ac:dyDescent="0.35">
      <c r="B35" s="100" t="s">
        <v>213</v>
      </c>
      <c r="C35" s="100"/>
      <c r="D35" s="100"/>
      <c r="E35" s="100"/>
      <c r="F35" s="100"/>
      <c r="G35" s="100"/>
      <c r="H35" s="100"/>
      <c r="I35" s="100"/>
      <c r="J35" s="100"/>
      <c r="K35" s="31"/>
      <c r="L35" s="2"/>
      <c r="O35" s="141"/>
      <c r="P35" s="141"/>
    </row>
    <row r="36" spans="1:16" s="142" customFormat="1" ht="25.5" customHeight="1" x14ac:dyDescent="0.35">
      <c r="A36" s="141"/>
      <c r="B36" s="112" t="s">
        <v>199</v>
      </c>
      <c r="C36" s="112"/>
      <c r="D36" s="112"/>
      <c r="E36" s="112"/>
      <c r="F36" s="112"/>
      <c r="G36" s="112"/>
      <c r="H36" s="112"/>
      <c r="I36" s="112"/>
      <c r="J36" s="112"/>
      <c r="K36" s="26"/>
      <c r="L36" s="31"/>
      <c r="O36" s="141"/>
      <c r="P36" s="141"/>
    </row>
    <row r="37" spans="1:16" s="142" customFormat="1" x14ac:dyDescent="0.35">
      <c r="A37" s="141"/>
      <c r="B37" s="112" t="s">
        <v>125</v>
      </c>
      <c r="C37" s="112"/>
      <c r="D37" s="112"/>
      <c r="E37" s="112"/>
      <c r="F37" s="112"/>
      <c r="G37" s="112"/>
      <c r="H37" s="112"/>
      <c r="I37" s="112"/>
      <c r="J37" s="112"/>
      <c r="K37" s="26"/>
      <c r="L37" s="31"/>
      <c r="O37" s="141"/>
      <c r="P37" s="141"/>
    </row>
    <row r="38" spans="1:16" ht="15.75" customHeight="1" x14ac:dyDescent="0.35"/>
  </sheetData>
  <mergeCells count="5">
    <mergeCell ref="B37:J37"/>
    <mergeCell ref="B31:F31"/>
    <mergeCell ref="B4:B5"/>
    <mergeCell ref="B35:J35"/>
    <mergeCell ref="B36:J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
  <sheetViews>
    <sheetView workbookViewId="0">
      <selection activeCell="B9" sqref="B9"/>
    </sheetView>
  </sheetViews>
  <sheetFormatPr defaultColWidth="9.1796875" defaultRowHeight="13" x14ac:dyDescent="0.3"/>
  <cols>
    <col min="1" max="1" width="1" style="1" customWidth="1"/>
    <col min="2" max="2" width="37.1796875" style="1" customWidth="1"/>
    <col min="3" max="3" width="12.54296875" style="1" customWidth="1"/>
    <col min="4" max="4" width="12.7265625" style="1" customWidth="1"/>
    <col min="5" max="5" width="14.453125" style="1" customWidth="1"/>
    <col min="6" max="6" width="12.54296875" style="1" customWidth="1"/>
    <col min="7" max="7" width="11.1796875" style="1" customWidth="1"/>
    <col min="8" max="8" width="10" style="1" customWidth="1"/>
    <col min="9" max="9" width="8.54296875" style="1" bestFit="1" customWidth="1"/>
    <col min="10" max="10" width="8" style="1" bestFit="1" customWidth="1"/>
    <col min="11" max="13" width="9.1796875" style="1"/>
    <col min="14" max="14" width="10.26953125" style="1" bestFit="1" customWidth="1"/>
    <col min="15" max="16384" width="9.1796875" style="1"/>
  </cols>
  <sheetData>
    <row r="1" spans="2:7" s="5" customFormat="1" x14ac:dyDescent="0.3">
      <c r="B1" s="1"/>
      <c r="C1" s="1"/>
      <c r="D1" s="1"/>
      <c r="E1" s="1"/>
      <c r="F1" s="1"/>
      <c r="G1" s="1"/>
    </row>
    <row r="2" spans="2:7" x14ac:dyDescent="0.3">
      <c r="B2" s="1"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10"/>
  <sheetViews>
    <sheetView workbookViewId="0">
      <selection activeCell="B89" sqref="B89"/>
    </sheetView>
  </sheetViews>
  <sheetFormatPr defaultRowHeight="14.5" x14ac:dyDescent="0.35"/>
  <cols>
    <col min="1" max="1" width="34.7265625" style="141" customWidth="1"/>
    <col min="2" max="3" width="21.1796875" style="141" customWidth="1"/>
    <col min="4" max="4" width="16.26953125" style="141" customWidth="1"/>
    <col min="5" max="5" width="12.54296875" style="141" bestFit="1" customWidth="1"/>
    <col min="6" max="16384" width="8.7265625" style="141"/>
  </cols>
  <sheetData>
    <row r="1" spans="1:4" x14ac:dyDescent="0.35">
      <c r="A1" s="101" t="s">
        <v>178</v>
      </c>
      <c r="B1" s="143" t="s">
        <v>171</v>
      </c>
      <c r="C1" s="143" t="s">
        <v>170</v>
      </c>
    </row>
    <row r="2" spans="1:4" x14ac:dyDescent="0.35">
      <c r="A2" s="109"/>
      <c r="B2" s="8" t="s">
        <v>16</v>
      </c>
      <c r="C2" s="8" t="s">
        <v>16</v>
      </c>
    </row>
    <row r="3" spans="1:4" ht="26.5" x14ac:dyDescent="0.35">
      <c r="A3" s="102"/>
      <c r="B3" s="43" t="s">
        <v>172</v>
      </c>
      <c r="C3" s="43" t="s">
        <v>172</v>
      </c>
    </row>
    <row r="4" spans="1:4" x14ac:dyDescent="0.35">
      <c r="A4" s="53" t="s">
        <v>5</v>
      </c>
      <c r="B4" s="54"/>
      <c r="C4" s="54"/>
    </row>
    <row r="5" spans="1:4" x14ac:dyDescent="0.35">
      <c r="A5" s="53" t="s">
        <v>26</v>
      </c>
      <c r="B5" s="54"/>
      <c r="C5" s="54"/>
    </row>
    <row r="6" spans="1:4" x14ac:dyDescent="0.35">
      <c r="A6" s="53" t="s">
        <v>53</v>
      </c>
      <c r="B6" s="54"/>
      <c r="C6" s="54"/>
    </row>
    <row r="7" spans="1:4" x14ac:dyDescent="0.35">
      <c r="A7" s="55" t="s">
        <v>72</v>
      </c>
      <c r="B7" s="54">
        <v>4394.5289999999995</v>
      </c>
      <c r="C7" s="77">
        <f>'Respondent Burden'!J9</f>
        <v>4977.6960000000008</v>
      </c>
      <c r="D7" s="141" t="s">
        <v>179</v>
      </c>
    </row>
    <row r="8" spans="1:4" ht="26" x14ac:dyDescent="0.35">
      <c r="A8" s="55" t="s">
        <v>73</v>
      </c>
      <c r="B8" s="54"/>
      <c r="C8" s="54"/>
    </row>
    <row r="9" spans="1:4" x14ac:dyDescent="0.35">
      <c r="A9" s="55" t="s">
        <v>61</v>
      </c>
      <c r="B9" s="58"/>
      <c r="C9" s="58"/>
    </row>
    <row r="10" spans="1:4" x14ac:dyDescent="0.35">
      <c r="A10" s="55" t="s">
        <v>75</v>
      </c>
      <c r="B10" s="58"/>
      <c r="C10" s="58"/>
    </row>
    <row r="11" spans="1:4" x14ac:dyDescent="0.35">
      <c r="A11" s="47" t="s">
        <v>103</v>
      </c>
      <c r="B11" s="59"/>
      <c r="C11" s="59"/>
    </row>
    <row r="12" spans="1:4" ht="26" x14ac:dyDescent="0.35">
      <c r="A12" s="46" t="s">
        <v>118</v>
      </c>
      <c r="B12" s="58">
        <v>0</v>
      </c>
      <c r="C12" s="58">
        <f>'Respondent Burden'!J14</f>
        <v>0</v>
      </c>
    </row>
    <row r="13" spans="1:4" ht="39" x14ac:dyDescent="0.35">
      <c r="A13" s="46" t="s">
        <v>100</v>
      </c>
      <c r="B13" s="58">
        <v>0</v>
      </c>
      <c r="C13" s="58">
        <f>'Respondent Burden'!J15</f>
        <v>0</v>
      </c>
    </row>
    <row r="14" spans="1:4" ht="26" x14ac:dyDescent="0.35">
      <c r="A14" s="46" t="s">
        <v>101</v>
      </c>
      <c r="B14" s="58">
        <v>1850.328</v>
      </c>
      <c r="C14" s="58">
        <f>'Respondent Burden'!J16</f>
        <v>2095.8720000000003</v>
      </c>
    </row>
    <row r="15" spans="1:4" ht="15.5" x14ac:dyDescent="0.35">
      <c r="A15" s="47" t="s">
        <v>124</v>
      </c>
      <c r="B15" s="54"/>
      <c r="C15" s="54"/>
    </row>
    <row r="16" spans="1:4" ht="39" x14ac:dyDescent="0.35">
      <c r="A16" s="46" t="s">
        <v>102</v>
      </c>
      <c r="B16" s="54"/>
      <c r="C16" s="54"/>
    </row>
    <row r="17" spans="1:4" ht="15.5" x14ac:dyDescent="0.35">
      <c r="A17" s="46" t="s">
        <v>78</v>
      </c>
      <c r="B17" s="54"/>
      <c r="C17" s="54"/>
    </row>
    <row r="18" spans="1:4" x14ac:dyDescent="0.35">
      <c r="A18" s="47" t="s">
        <v>119</v>
      </c>
      <c r="B18" s="54"/>
      <c r="C18" s="54"/>
    </row>
    <row r="19" spans="1:4" ht="26" x14ac:dyDescent="0.35">
      <c r="A19" s="46" t="s">
        <v>180</v>
      </c>
      <c r="B19" s="54">
        <v>8964492.2235000003</v>
      </c>
      <c r="C19" s="54">
        <f>'Respondent Burden'!J21</f>
        <v>9227823.1344000008</v>
      </c>
      <c r="D19" s="141" t="s">
        <v>203</v>
      </c>
    </row>
    <row r="20" spans="1:4" x14ac:dyDescent="0.35">
      <c r="A20" s="46" t="s">
        <v>77</v>
      </c>
      <c r="B20" s="54">
        <v>498027.34574999998</v>
      </c>
      <c r="C20" s="54">
        <f>'Respondent Burden'!J22</f>
        <v>512656.84080000001</v>
      </c>
    </row>
    <row r="21" spans="1:4" x14ac:dyDescent="0.35">
      <c r="A21" s="46" t="s">
        <v>161</v>
      </c>
      <c r="B21" s="144" t="s">
        <v>25</v>
      </c>
      <c r="C21" s="54">
        <f>'Respondent Burden'!J23</f>
        <v>256328.4204</v>
      </c>
      <c r="D21" s="141" t="s">
        <v>204</v>
      </c>
    </row>
    <row r="22" spans="1:4" ht="15.5" x14ac:dyDescent="0.35">
      <c r="A22" s="46" t="s">
        <v>78</v>
      </c>
      <c r="B22" s="54">
        <v>2988164.0745000001</v>
      </c>
      <c r="C22" s="54">
        <f>'Respondent Burden'!J24</f>
        <v>3417712.2720000003</v>
      </c>
    </row>
    <row r="23" spans="1:4" ht="26" x14ac:dyDescent="0.35">
      <c r="A23" s="46" t="s">
        <v>160</v>
      </c>
      <c r="B23" s="144" t="s">
        <v>25</v>
      </c>
      <c r="C23" s="54">
        <f>'Respondent Burden'!J25</f>
        <v>11527.296</v>
      </c>
      <c r="D23" s="141" t="s">
        <v>181</v>
      </c>
    </row>
    <row r="24" spans="1:4" x14ac:dyDescent="0.35">
      <c r="A24" s="47" t="s">
        <v>79</v>
      </c>
      <c r="C24" s="54"/>
    </row>
    <row r="25" spans="1:4" ht="15.5" x14ac:dyDescent="0.35">
      <c r="A25" s="46" t="s">
        <v>80</v>
      </c>
      <c r="B25" s="54">
        <v>4625.82</v>
      </c>
      <c r="C25" s="54">
        <f>'Respondent Burden'!J27</f>
        <v>5239.68</v>
      </c>
    </row>
    <row r="26" spans="1:4" x14ac:dyDescent="0.35">
      <c r="A26" s="46" t="s">
        <v>90</v>
      </c>
      <c r="B26" s="61">
        <v>92516.4</v>
      </c>
      <c r="C26" s="61">
        <f>'Respondent Burden'!J28</f>
        <v>104793.60000000001</v>
      </c>
    </row>
    <row r="27" spans="1:4" ht="15.5" x14ac:dyDescent="0.35">
      <c r="A27" s="46" t="s">
        <v>78</v>
      </c>
      <c r="B27" s="54">
        <v>4625.82</v>
      </c>
      <c r="C27" s="54">
        <f>'Respondent Burden'!J29</f>
        <v>5239.68</v>
      </c>
    </row>
    <row r="28" spans="1:4" x14ac:dyDescent="0.35">
      <c r="A28" s="46" t="s">
        <v>120</v>
      </c>
      <c r="B28" s="58">
        <v>0</v>
      </c>
      <c r="C28" s="58">
        <f>'Respondent Burden'!J30</f>
        <v>0</v>
      </c>
    </row>
    <row r="29" spans="1:4" ht="26" x14ac:dyDescent="0.35">
      <c r="A29" s="47" t="s">
        <v>107</v>
      </c>
      <c r="B29" s="54"/>
      <c r="C29" s="54"/>
    </row>
    <row r="30" spans="1:4" x14ac:dyDescent="0.35">
      <c r="A30" s="46" t="s">
        <v>120</v>
      </c>
      <c r="B30" s="54">
        <v>1156.4549999999999</v>
      </c>
      <c r="C30" s="54">
        <f>'Respondent Burden'!J32</f>
        <v>1309.92</v>
      </c>
    </row>
    <row r="31" spans="1:4" x14ac:dyDescent="0.35">
      <c r="A31" s="46" t="s">
        <v>109</v>
      </c>
      <c r="B31" s="54">
        <v>43390.191599999998</v>
      </c>
      <c r="C31" s="54">
        <f>'Respondent Burden'!J33</f>
        <v>49148.198400000008</v>
      </c>
    </row>
    <row r="32" spans="1:4" ht="15.5" x14ac:dyDescent="0.35">
      <c r="A32" s="46" t="s">
        <v>127</v>
      </c>
      <c r="B32" s="54">
        <v>97142.22</v>
      </c>
      <c r="C32" s="54">
        <f>'Respondent Burden'!J34</f>
        <v>110033.28</v>
      </c>
    </row>
    <row r="33" spans="1:3" ht="31" x14ac:dyDescent="0.35">
      <c r="A33" s="46" t="s">
        <v>129</v>
      </c>
      <c r="B33" s="54">
        <v>151541.86319999996</v>
      </c>
      <c r="C33" s="54">
        <f>'Respondent Burden'!J35</f>
        <v>171651.91679999998</v>
      </c>
    </row>
    <row r="34" spans="1:3" ht="28.5" x14ac:dyDescent="0.35">
      <c r="A34" s="46" t="s">
        <v>132</v>
      </c>
      <c r="B34" s="58">
        <v>0</v>
      </c>
      <c r="C34" s="58">
        <f>'Respondent Burden'!J36</f>
        <v>0</v>
      </c>
    </row>
    <row r="35" spans="1:3" x14ac:dyDescent="0.35">
      <c r="A35" s="46" t="s">
        <v>108</v>
      </c>
      <c r="B35" s="54">
        <v>2312.91</v>
      </c>
      <c r="C35" s="54">
        <f>'Respondent Burden'!J37</f>
        <v>2619.84</v>
      </c>
    </row>
    <row r="36" spans="1:3" x14ac:dyDescent="0.35">
      <c r="A36" s="62" t="s">
        <v>6</v>
      </c>
      <c r="B36" s="65">
        <v>12854240.180550003</v>
      </c>
      <c r="C36" s="65">
        <f>'Respondent Burden'!J38</f>
        <v>13883157.646799998</v>
      </c>
    </row>
    <row r="37" spans="1:3" x14ac:dyDescent="0.35">
      <c r="A37" s="53" t="s">
        <v>54</v>
      </c>
      <c r="B37" s="54"/>
      <c r="C37" s="54"/>
    </row>
    <row r="38" spans="1:3" x14ac:dyDescent="0.35">
      <c r="A38" s="55" t="s">
        <v>72</v>
      </c>
      <c r="B38" s="54"/>
      <c r="C38" s="54"/>
    </row>
    <row r="39" spans="1:3" x14ac:dyDescent="0.35">
      <c r="A39" s="55" t="s">
        <v>66</v>
      </c>
      <c r="B39" s="58"/>
      <c r="C39" s="58"/>
    </row>
    <row r="40" spans="1:3" x14ac:dyDescent="0.35">
      <c r="A40" s="55" t="s">
        <v>81</v>
      </c>
      <c r="B40" s="58"/>
      <c r="C40" s="58"/>
    </row>
    <row r="41" spans="1:3" x14ac:dyDescent="0.35">
      <c r="A41" s="55" t="s">
        <v>68</v>
      </c>
      <c r="B41" s="58"/>
      <c r="C41" s="58"/>
    </row>
    <row r="42" spans="1:3" x14ac:dyDescent="0.35">
      <c r="A42" s="55" t="s">
        <v>69</v>
      </c>
      <c r="B42" s="54"/>
      <c r="C42" s="54"/>
    </row>
    <row r="43" spans="1:3" x14ac:dyDescent="0.35">
      <c r="A43" s="47" t="s">
        <v>103</v>
      </c>
      <c r="B43" s="54"/>
      <c r="C43" s="54"/>
    </row>
    <row r="44" spans="1:3" ht="39" x14ac:dyDescent="0.35">
      <c r="A44" s="46" t="s">
        <v>105</v>
      </c>
      <c r="B44" s="58">
        <v>0</v>
      </c>
      <c r="C44" s="58">
        <f>'Respondent Burden'!J46</f>
        <v>0</v>
      </c>
    </row>
    <row r="45" spans="1:3" x14ac:dyDescent="0.35">
      <c r="A45" s="46" t="s">
        <v>70</v>
      </c>
      <c r="B45" s="54">
        <v>277.54920000000004</v>
      </c>
      <c r="C45" s="54">
        <f>'Respondent Burden'!J47</f>
        <v>314.38080000000002</v>
      </c>
    </row>
    <row r="46" spans="1:3" ht="15.5" x14ac:dyDescent="0.35">
      <c r="A46" s="47" t="s">
        <v>124</v>
      </c>
      <c r="B46" s="54"/>
      <c r="C46" s="54"/>
    </row>
    <row r="47" spans="1:3" x14ac:dyDescent="0.35">
      <c r="A47" s="46" t="s">
        <v>70</v>
      </c>
      <c r="B47" s="54"/>
      <c r="C47" s="54"/>
    </row>
    <row r="48" spans="1:3" ht="15.5" x14ac:dyDescent="0.35">
      <c r="A48" s="46" t="s">
        <v>78</v>
      </c>
      <c r="B48" s="54"/>
      <c r="C48" s="54"/>
    </row>
    <row r="49" spans="1:3" x14ac:dyDescent="0.35">
      <c r="A49" s="47" t="s">
        <v>119</v>
      </c>
      <c r="B49" s="54"/>
      <c r="C49" s="54"/>
    </row>
    <row r="50" spans="1:3" ht="15.5" x14ac:dyDescent="0.35">
      <c r="A50" s="46" t="s">
        <v>134</v>
      </c>
      <c r="B50" s="54">
        <v>2390531.2596000005</v>
      </c>
      <c r="C50" s="54">
        <f>'Respondent Burden'!J52</f>
        <v>2734169.8176000002</v>
      </c>
    </row>
    <row r="51" spans="1:3" ht="28.5" x14ac:dyDescent="0.35">
      <c r="A51" s="46" t="s">
        <v>136</v>
      </c>
      <c r="B51" s="58">
        <v>0</v>
      </c>
      <c r="C51" s="58">
        <f>'Respondent Burden'!J53</f>
        <v>0</v>
      </c>
    </row>
    <row r="52" spans="1:3" ht="15.5" x14ac:dyDescent="0.35">
      <c r="A52" s="46" t="s">
        <v>78</v>
      </c>
      <c r="B52" s="54">
        <v>298816.40745000006</v>
      </c>
      <c r="C52" s="54">
        <v>319632.59745000012</v>
      </c>
    </row>
    <row r="53" spans="1:3" x14ac:dyDescent="0.35">
      <c r="A53" s="47" t="s">
        <v>79</v>
      </c>
      <c r="B53" s="54"/>
      <c r="C53" s="54"/>
    </row>
    <row r="54" spans="1:3" ht="28.5" x14ac:dyDescent="0.35">
      <c r="A54" s="46" t="s">
        <v>136</v>
      </c>
      <c r="B54" s="58">
        <v>0</v>
      </c>
      <c r="C54" s="58">
        <f>'Respondent Burden'!J56</f>
        <v>0</v>
      </c>
    </row>
    <row r="55" spans="1:3" ht="15.5" x14ac:dyDescent="0.35">
      <c r="A55" s="46" t="s">
        <v>138</v>
      </c>
      <c r="B55" s="54">
        <v>2948960.25</v>
      </c>
      <c r="C55" s="54">
        <f>'Respondent Burden'!J57</f>
        <v>3340296</v>
      </c>
    </row>
    <row r="56" spans="1:3" ht="28.5" x14ac:dyDescent="0.35">
      <c r="A56" s="46" t="s">
        <v>139</v>
      </c>
      <c r="B56" s="54">
        <v>1474480.125</v>
      </c>
      <c r="C56" s="54">
        <f>'Respondent Burden'!J58</f>
        <v>1670148</v>
      </c>
    </row>
    <row r="57" spans="1:3" x14ac:dyDescent="0.35">
      <c r="A57" s="46" t="s">
        <v>70</v>
      </c>
      <c r="B57" s="54">
        <v>235916.82000000004</v>
      </c>
      <c r="C57" s="54">
        <f>'Respondent Burden'!J59</f>
        <v>267223.68000000005</v>
      </c>
    </row>
    <row r="58" spans="1:3" ht="15.5" x14ac:dyDescent="0.35">
      <c r="A58" s="46" t="s">
        <v>78</v>
      </c>
      <c r="B58" s="54">
        <v>4625.82</v>
      </c>
      <c r="C58" s="54">
        <f>'Respondent Burden'!J60</f>
        <v>5239.68</v>
      </c>
    </row>
    <row r="59" spans="1:3" ht="26" x14ac:dyDescent="0.35">
      <c r="A59" s="47" t="s">
        <v>107</v>
      </c>
      <c r="B59" s="54"/>
      <c r="C59" s="54"/>
    </row>
    <row r="60" spans="1:3" ht="26" x14ac:dyDescent="0.35">
      <c r="A60" s="46" t="s">
        <v>110</v>
      </c>
      <c r="B60" s="54"/>
      <c r="C60" s="54"/>
    </row>
    <row r="61" spans="1:3" x14ac:dyDescent="0.35">
      <c r="A61" s="46" t="s">
        <v>70</v>
      </c>
      <c r="B61" s="54">
        <v>1165706.6400000001</v>
      </c>
      <c r="C61" s="54">
        <f>'Respondent Burden'!J63</f>
        <v>1320399.3600000001</v>
      </c>
    </row>
    <row r="62" spans="1:3" ht="26" x14ac:dyDescent="0.35">
      <c r="A62" s="46" t="s">
        <v>121</v>
      </c>
      <c r="B62" s="54">
        <v>578.22749999999996</v>
      </c>
      <c r="C62" s="54">
        <f>'Respondent Burden'!J64</f>
        <v>654.96</v>
      </c>
    </row>
    <row r="63" spans="1:3" ht="39" x14ac:dyDescent="0.35">
      <c r="A63" s="46" t="s">
        <v>162</v>
      </c>
      <c r="B63" s="54">
        <v>578.22749999999996</v>
      </c>
      <c r="C63" s="54">
        <f>'Respondent Burden'!J65</f>
        <v>654.96</v>
      </c>
    </row>
    <row r="64" spans="1:3" x14ac:dyDescent="0.35">
      <c r="A64" s="55" t="s">
        <v>82</v>
      </c>
      <c r="B64" s="54"/>
      <c r="C64" s="54"/>
    </row>
    <row r="65" spans="1:5" x14ac:dyDescent="0.35">
      <c r="A65" s="47" t="s">
        <v>103</v>
      </c>
      <c r="B65" s="59"/>
      <c r="C65" s="59"/>
    </row>
    <row r="66" spans="1:5" ht="15.5" x14ac:dyDescent="0.35">
      <c r="A66" s="47" t="s">
        <v>124</v>
      </c>
      <c r="B66" s="59"/>
      <c r="C66" s="59"/>
    </row>
    <row r="67" spans="1:5" ht="28.5" x14ac:dyDescent="0.35">
      <c r="A67" s="47" t="s">
        <v>140</v>
      </c>
      <c r="B67" s="54">
        <v>7994342.1239999998</v>
      </c>
      <c r="C67" s="54">
        <f>'Respondent Burden'!J69</f>
        <v>9143241.5999999996</v>
      </c>
    </row>
    <row r="68" spans="1:5" ht="28.5" x14ac:dyDescent="0.35">
      <c r="A68" s="47" t="s">
        <v>104</v>
      </c>
      <c r="B68" s="54"/>
      <c r="C68" s="54"/>
    </row>
    <row r="69" spans="1:5" ht="28.5" x14ac:dyDescent="0.35">
      <c r="A69" s="47" t="s">
        <v>143</v>
      </c>
      <c r="B69" s="54"/>
      <c r="C69" s="54"/>
    </row>
    <row r="70" spans="1:5" x14ac:dyDescent="0.35">
      <c r="A70" s="55" t="s">
        <v>71</v>
      </c>
      <c r="B70" s="54"/>
      <c r="C70" s="54"/>
    </row>
    <row r="71" spans="1:5" x14ac:dyDescent="0.35">
      <c r="A71" s="62" t="s">
        <v>51</v>
      </c>
      <c r="B71" s="65">
        <v>16514813.45025</v>
      </c>
      <c r="C71" s="65">
        <f>'Respondent Burden'!J73</f>
        <v>18824113.665600002</v>
      </c>
    </row>
    <row r="72" spans="1:5" ht="30" customHeight="1" x14ac:dyDescent="0.35">
      <c r="A72" s="68" t="s">
        <v>44</v>
      </c>
      <c r="B72" s="70">
        <v>29369053.630800001</v>
      </c>
      <c r="C72" s="70">
        <v>27297727.0803</v>
      </c>
    </row>
    <row r="73" spans="1:5" ht="29.5" customHeight="1" x14ac:dyDescent="0.35">
      <c r="A73" s="68" t="s">
        <v>57</v>
      </c>
      <c r="B73" s="70">
        <v>0</v>
      </c>
      <c r="C73" s="70">
        <v>0</v>
      </c>
    </row>
    <row r="74" spans="1:5" ht="29.5" customHeight="1" x14ac:dyDescent="0.35">
      <c r="A74" s="68" t="s">
        <v>52</v>
      </c>
      <c r="B74" s="79">
        <v>29369053.630800001</v>
      </c>
      <c r="C74" s="79">
        <f>'Respondent Burden'!J76</f>
        <v>32700000</v>
      </c>
      <c r="D74" s="145">
        <f>B74-C74</f>
        <v>-3330946.3691999987</v>
      </c>
      <c r="E74" s="146" t="s">
        <v>205</v>
      </c>
    </row>
    <row r="75" spans="1:5" ht="22.15" customHeight="1" x14ac:dyDescent="0.35">
      <c r="A75" s="38" t="s">
        <v>94</v>
      </c>
    </row>
    <row r="76" spans="1:5" x14ac:dyDescent="0.35">
      <c r="A76" s="81" t="s">
        <v>188</v>
      </c>
      <c r="B76" s="147">
        <v>292051</v>
      </c>
      <c r="C76" s="147">
        <f>287000</f>
        <v>287000</v>
      </c>
      <c r="D76" s="148">
        <f>B76-C76</f>
        <v>5051</v>
      </c>
      <c r="E76" s="149" t="s">
        <v>209</v>
      </c>
    </row>
    <row r="80" spans="1:5" x14ac:dyDescent="0.35">
      <c r="C80" s="150" t="s">
        <v>183</v>
      </c>
      <c r="D80" s="150"/>
    </row>
    <row r="81" spans="1:4" x14ac:dyDescent="0.35">
      <c r="B81" s="141" t="s">
        <v>184</v>
      </c>
      <c r="C81" s="141" t="s">
        <v>185</v>
      </c>
      <c r="D81" s="141" t="s">
        <v>186</v>
      </c>
    </row>
    <row r="82" spans="1:4" x14ac:dyDescent="0.35">
      <c r="A82" s="110" t="s">
        <v>8</v>
      </c>
      <c r="B82" s="141" t="s">
        <v>172</v>
      </c>
    </row>
    <row r="83" spans="1:4" x14ac:dyDescent="0.35">
      <c r="A83" s="110"/>
    </row>
    <row r="84" spans="1:4" x14ac:dyDescent="0.35">
      <c r="A84" s="53" t="s">
        <v>117</v>
      </c>
      <c r="B84" s="58"/>
    </row>
    <row r="85" spans="1:4" ht="26" x14ac:dyDescent="0.35">
      <c r="A85" s="47" t="s">
        <v>146</v>
      </c>
      <c r="B85" s="58">
        <v>0</v>
      </c>
      <c r="C85" s="148">
        <f>'Agency Burden'!J7</f>
        <v>0</v>
      </c>
    </row>
    <row r="86" spans="1:4" ht="26" x14ac:dyDescent="0.35">
      <c r="A86" s="47" t="s">
        <v>115</v>
      </c>
      <c r="B86" s="58">
        <v>0</v>
      </c>
      <c r="C86" s="148">
        <f>'Agency Burden'!J8</f>
        <v>0</v>
      </c>
    </row>
    <row r="87" spans="1:4" ht="26" x14ac:dyDescent="0.35">
      <c r="A87" s="47" t="s">
        <v>116</v>
      </c>
      <c r="B87" s="54">
        <v>209.36</v>
      </c>
      <c r="C87" s="151">
        <f>'Agency Burden'!J9</f>
        <v>218.874</v>
      </c>
    </row>
    <row r="88" spans="1:4" ht="15.5" x14ac:dyDescent="0.35">
      <c r="A88" s="53" t="s">
        <v>145</v>
      </c>
      <c r="B88" s="58"/>
    </row>
    <row r="89" spans="1:4" ht="39" x14ac:dyDescent="0.35">
      <c r="A89" s="47" t="s">
        <v>113</v>
      </c>
      <c r="B89" s="54"/>
    </row>
    <row r="90" spans="1:4" x14ac:dyDescent="0.35">
      <c r="A90" s="47" t="s">
        <v>114</v>
      </c>
      <c r="B90" s="54"/>
    </row>
    <row r="91" spans="1:4" x14ac:dyDescent="0.35">
      <c r="A91" s="74" t="s">
        <v>148</v>
      </c>
      <c r="B91" s="58"/>
    </row>
    <row r="92" spans="1:4" ht="26" x14ac:dyDescent="0.35">
      <c r="A92" s="47" t="s">
        <v>182</v>
      </c>
      <c r="B92" s="54">
        <v>1014309.9449999999</v>
      </c>
      <c r="C92" s="151">
        <f>'Agency Burden'!J14</f>
        <v>642447.17257499998</v>
      </c>
    </row>
    <row r="93" spans="1:4" x14ac:dyDescent="0.35">
      <c r="A93" s="47" t="s">
        <v>163</v>
      </c>
      <c r="C93" s="151">
        <f>'Agency Burden'!J15</f>
        <v>11897.169862500001</v>
      </c>
    </row>
    <row r="94" spans="1:4" x14ac:dyDescent="0.35">
      <c r="A94" s="47" t="s">
        <v>164</v>
      </c>
      <c r="B94" s="54">
        <v>225402.21000000002</v>
      </c>
      <c r="C94" s="151">
        <f>'Agency Burden'!J16</f>
        <v>214149.05752500001</v>
      </c>
    </row>
    <row r="95" spans="1:4" x14ac:dyDescent="0.35">
      <c r="A95" s="47" t="s">
        <v>165</v>
      </c>
      <c r="B95" s="54">
        <v>676206.63000000012</v>
      </c>
      <c r="C95" s="151">
        <f>'Agency Burden'!J17</f>
        <v>713830.19175</v>
      </c>
    </row>
    <row r="96" spans="1:4" x14ac:dyDescent="0.35">
      <c r="A96" s="47" t="s">
        <v>166</v>
      </c>
      <c r="C96" s="151">
        <f>'Agency Burden'!J18</f>
        <v>601.90350000000001</v>
      </c>
    </row>
    <row r="97" spans="1:9" x14ac:dyDescent="0.35">
      <c r="A97" s="74" t="s">
        <v>92</v>
      </c>
    </row>
    <row r="98" spans="1:9" x14ac:dyDescent="0.35">
      <c r="A98" s="47" t="s">
        <v>154</v>
      </c>
      <c r="B98" s="61">
        <v>523.40000000000009</v>
      </c>
      <c r="C98" s="141">
        <f>'Agency Burden'!J20</f>
        <v>547.18500000000006</v>
      </c>
    </row>
    <row r="99" spans="1:9" x14ac:dyDescent="0.35">
      <c r="A99" s="47" t="s">
        <v>93</v>
      </c>
      <c r="B99" s="61">
        <v>4187.2000000000007</v>
      </c>
      <c r="C99" s="141">
        <f>'Agency Burden'!J21</f>
        <v>4377.4800000000005</v>
      </c>
    </row>
    <row r="100" spans="1:9" x14ac:dyDescent="0.35">
      <c r="A100" s="47" t="s">
        <v>91</v>
      </c>
      <c r="B100" s="58">
        <v>10468</v>
      </c>
      <c r="C100" s="148">
        <f>'Agency Burden'!J22</f>
        <v>10943.7</v>
      </c>
    </row>
    <row r="101" spans="1:9" x14ac:dyDescent="0.35">
      <c r="A101" s="47" t="s">
        <v>147</v>
      </c>
      <c r="B101" s="58">
        <v>0</v>
      </c>
      <c r="C101" s="148">
        <f>'Agency Burden'!J23</f>
        <v>0</v>
      </c>
    </row>
    <row r="102" spans="1:9" x14ac:dyDescent="0.35">
      <c r="A102" s="74" t="s">
        <v>112</v>
      </c>
    </row>
    <row r="103" spans="1:9" x14ac:dyDescent="0.35">
      <c r="A103" s="47" t="s">
        <v>149</v>
      </c>
      <c r="B103" s="61">
        <v>261.70000000000005</v>
      </c>
      <c r="C103" s="141">
        <f>'Agency Burden'!J25</f>
        <v>273.59250000000003</v>
      </c>
    </row>
    <row r="104" spans="1:9" x14ac:dyDescent="0.35">
      <c r="A104" s="47" t="s">
        <v>150</v>
      </c>
      <c r="B104" s="61">
        <v>117241.60000000001</v>
      </c>
      <c r="C104" s="141">
        <f>'Agency Burden'!J26</f>
        <v>122569.44</v>
      </c>
    </row>
    <row r="105" spans="1:9" x14ac:dyDescent="0.35">
      <c r="A105" s="47" t="s">
        <v>151</v>
      </c>
      <c r="B105" s="61">
        <v>14655.2</v>
      </c>
      <c r="C105" s="141">
        <f>'Agency Burden'!J27</f>
        <v>15321.18</v>
      </c>
    </row>
    <row r="106" spans="1:9" x14ac:dyDescent="0.35">
      <c r="A106" s="47" t="s">
        <v>152</v>
      </c>
      <c r="B106" s="61">
        <v>29310.400000000001</v>
      </c>
      <c r="C106" s="141">
        <f>'Agency Burden'!J28</f>
        <v>30642.36</v>
      </c>
    </row>
    <row r="107" spans="1:9" ht="26" x14ac:dyDescent="0.35">
      <c r="A107" s="47" t="s">
        <v>155</v>
      </c>
      <c r="B107" s="58">
        <v>0</v>
      </c>
      <c r="C107" s="148">
        <f>'Agency Burden'!J29</f>
        <v>0</v>
      </c>
    </row>
    <row r="108" spans="1:9" x14ac:dyDescent="0.35">
      <c r="A108" s="47" t="s">
        <v>111</v>
      </c>
      <c r="B108" s="61">
        <v>523.40000000000009</v>
      </c>
      <c r="C108" s="141">
        <f>'Agency Burden'!J30</f>
        <v>547.18500000000006</v>
      </c>
    </row>
    <row r="109" spans="1:9" ht="14.5" customHeight="1" x14ac:dyDescent="0.35">
      <c r="A109" s="97" t="s">
        <v>189</v>
      </c>
      <c r="B109" s="79">
        <f>SUM(B87:B108)</f>
        <v>2093299.0449999997</v>
      </c>
      <c r="C109" s="79">
        <f>SUM(C87:C108)</f>
        <v>1768366.4917125001</v>
      </c>
      <c r="D109" s="80">
        <f>B109-C109</f>
        <v>324932.55328749958</v>
      </c>
      <c r="F109" s="111"/>
      <c r="G109" s="111"/>
      <c r="H109" s="111"/>
      <c r="I109" s="70"/>
    </row>
    <row r="110" spans="1:9" x14ac:dyDescent="0.35">
      <c r="A110" s="81" t="s">
        <v>187</v>
      </c>
      <c r="B110" s="147">
        <v>45993.387499999997</v>
      </c>
      <c r="C110" s="147">
        <f>37200</f>
        <v>37200</v>
      </c>
      <c r="D110" s="147">
        <f>B110-C110</f>
        <v>8793.3874999999971</v>
      </c>
      <c r="F110" s="148"/>
    </row>
  </sheetData>
  <mergeCells count="4">
    <mergeCell ref="A1:A3"/>
    <mergeCell ref="C80:D80"/>
    <mergeCell ref="A82:A83"/>
    <mergeCell ref="F109:H109"/>
  </mergeCells>
  <pageMargins left="0.7" right="0.7" top="0.75" bottom="0.75" header="0.3" footer="0.3"/>
  <pageSetup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 Respondents</vt:lpstr>
      <vt:lpstr># Responses</vt:lpstr>
      <vt:lpstr>Respondent Burden</vt:lpstr>
      <vt:lpstr>Agency Burden</vt:lpstr>
      <vt:lpstr>Capital &amp; O&amp;M</vt:lpstr>
      <vt:lpstr>2018 COMPARISON</vt:lpstr>
      <vt:lpstr>'2018 COMPARISON'!Print_Area</vt:lpstr>
      <vt:lpstr>'Respondent Burden'!Print_Area</vt:lpstr>
      <vt:lpstr>'Respondent Burden'!Print_Titles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Tracy Curtis</cp:lastModifiedBy>
  <cp:lastPrinted>2018-07-31T20:00:19Z</cp:lastPrinted>
  <dcterms:created xsi:type="dcterms:W3CDTF">2014-10-21T14:07:44Z</dcterms:created>
  <dcterms:modified xsi:type="dcterms:W3CDTF">2018-11-29T21:13:38Z</dcterms:modified>
</cp:coreProperties>
</file>