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24957A47-D330-4E26-8925-2B5CAD3597D7}" xr6:coauthVersionLast="36" xr6:coauthVersionMax="36" xr10:uidLastSave="{00000000-0000-0000-0000-000000000000}"/>
  <bookViews>
    <workbookView xWindow="0" yWindow="0" windowWidth="19110" windowHeight="2925" xr2:uid="{00000000-000D-0000-FFFF-FFFF00000000}"/>
  </bookViews>
  <sheets>
    <sheet name="Table 1" sheetId="3" r:id="rId1"/>
    <sheet name="Table 2" sheetId="5" r:id="rId2"/>
    <sheet name="Capital" sheetId="4" r:id="rId3"/>
    <sheet name="Total Annual Responses" sheetId="6" r:id="rId4"/>
    <sheet name="Sheet1" sheetId="1" state="hidden" r:id="rId5"/>
    <sheet name="Sheet2" sheetId="2" state="hidden" r:id="rId6"/>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9" i="4" l="1"/>
  <c r="C8" i="4"/>
  <c r="C7" i="4"/>
  <c r="D12" i="5"/>
  <c r="D24" i="3"/>
  <c r="F13" i="6"/>
  <c r="F12" i="6"/>
  <c r="F11" i="6"/>
  <c r="F10" i="6"/>
  <c r="C9" i="6"/>
  <c r="F9" i="6" s="1"/>
  <c r="C8" i="6"/>
  <c r="F8" i="6" s="1"/>
  <c r="D8" i="5"/>
  <c r="F8" i="5" s="1"/>
  <c r="D7" i="5"/>
  <c r="F7" i="5" s="1"/>
  <c r="G7" i="5" l="1"/>
  <c r="I7" i="5"/>
  <c r="G8" i="5"/>
  <c r="I8" i="5"/>
  <c r="E7" i="4" l="1"/>
  <c r="E10" i="4"/>
  <c r="D8" i="4"/>
  <c r="D9" i="4"/>
  <c r="D7" i="4"/>
  <c r="D11" i="4" l="1"/>
  <c r="D5" i="5"/>
  <c r="F5" i="5" s="1"/>
  <c r="D6" i="5"/>
  <c r="F6" i="5" s="1"/>
  <c r="D9" i="5"/>
  <c r="F9" i="5" s="1"/>
  <c r="D10" i="5"/>
  <c r="F10" i="5" s="1"/>
  <c r="D11" i="5"/>
  <c r="D4" i="5"/>
  <c r="F4" i="5" s="1"/>
  <c r="P5" i="3"/>
  <c r="P6" i="3" s="1"/>
  <c r="P7" i="3" s="1"/>
  <c r="P8" i="3" s="1"/>
  <c r="P9" i="3" s="1"/>
  <c r="P10" i="3" s="1"/>
  <c r="P11" i="3" s="1"/>
  <c r="D37" i="3"/>
  <c r="D34" i="3"/>
  <c r="D35" i="3"/>
  <c r="D33" i="3"/>
  <c r="D31" i="3"/>
  <c r="D18" i="3"/>
  <c r="F18" i="3" s="1"/>
  <c r="D19" i="3"/>
  <c r="F19" i="3" s="1"/>
  <c r="G19" i="3" s="1"/>
  <c r="D20" i="3"/>
  <c r="F20" i="3" s="1"/>
  <c r="G20" i="3" s="1"/>
  <c r="D21" i="3"/>
  <c r="F21" i="3" s="1"/>
  <c r="H21" i="3" s="1"/>
  <c r="D22" i="3"/>
  <c r="F22" i="3" s="1"/>
  <c r="D23" i="3"/>
  <c r="D17" i="3"/>
  <c r="F17" i="3" s="1"/>
  <c r="H17" i="3" s="1"/>
  <c r="D12" i="3"/>
  <c r="F12" i="3" s="1"/>
  <c r="D13" i="3"/>
  <c r="F13" i="3" s="1"/>
  <c r="D11" i="3"/>
  <c r="F11" i="3" s="1"/>
  <c r="G11" i="3" s="1"/>
  <c r="D9" i="3"/>
  <c r="E24" i="3" l="1"/>
  <c r="E23" i="3"/>
  <c r="E31" i="3"/>
  <c r="E9" i="3"/>
  <c r="P12" i="3"/>
  <c r="F9" i="3"/>
  <c r="H12" i="3"/>
  <c r="G12" i="3"/>
  <c r="G21" i="3"/>
  <c r="I21" i="3" s="1"/>
  <c r="F23" i="3"/>
  <c r="G23" i="3" s="1"/>
  <c r="H13" i="3"/>
  <c r="G13" i="3"/>
  <c r="G22" i="3"/>
  <c r="H22" i="3"/>
  <c r="G18" i="3"/>
  <c r="H18" i="3"/>
  <c r="G17" i="3"/>
  <c r="I17" i="3" s="1"/>
  <c r="H19" i="3"/>
  <c r="I19" i="3" s="1"/>
  <c r="H11" i="3"/>
  <c r="I11" i="3" s="1"/>
  <c r="H20" i="3"/>
  <c r="I20" i="3" s="1"/>
  <c r="G10" i="5"/>
  <c r="I10" i="5" s="1"/>
  <c r="G5" i="5"/>
  <c r="I5" i="5" s="1"/>
  <c r="H4" i="5"/>
  <c r="G4" i="5"/>
  <c r="I4" i="5" s="1"/>
  <c r="G6" i="5"/>
  <c r="I6" i="5" s="1"/>
  <c r="G9" i="5"/>
  <c r="I9" i="5" s="1"/>
  <c r="C14" i="6" l="1"/>
  <c r="F14" i="6" s="1"/>
  <c r="F16" i="6" s="1"/>
  <c r="I49" i="3" s="1"/>
  <c r="E12" i="5"/>
  <c r="F12" i="5" s="1"/>
  <c r="E11" i="5"/>
  <c r="F11" i="5" s="1"/>
  <c r="G11" i="5" s="1"/>
  <c r="I11" i="5" s="1"/>
  <c r="C15" i="6"/>
  <c r="F15" i="6" s="1"/>
  <c r="F24" i="3"/>
  <c r="H23" i="3"/>
  <c r="F7" i="4"/>
  <c r="G7" i="4" s="1"/>
  <c r="F10" i="4"/>
  <c r="G10" i="4" s="1"/>
  <c r="E34" i="3"/>
  <c r="F34" i="3" s="1"/>
  <c r="H34" i="3" s="1"/>
  <c r="E37" i="3"/>
  <c r="F37" i="3" s="1"/>
  <c r="F31" i="3"/>
  <c r="E33" i="3"/>
  <c r="F33" i="3" s="1"/>
  <c r="G33" i="3" s="1"/>
  <c r="E35" i="3"/>
  <c r="F35" i="3" s="1"/>
  <c r="G35" i="3" s="1"/>
  <c r="H9" i="3"/>
  <c r="I22" i="3"/>
  <c r="G9" i="3"/>
  <c r="I12" i="3"/>
  <c r="I18" i="3"/>
  <c r="I13" i="3"/>
  <c r="I23" i="3"/>
  <c r="G37" i="3"/>
  <c r="H37" i="3"/>
  <c r="G12" i="5" l="1"/>
  <c r="F13" i="5" s="1"/>
  <c r="I12" i="5"/>
  <c r="I13" i="5" s="1"/>
  <c r="H24" i="3"/>
  <c r="G24" i="3"/>
  <c r="F25" i="3" s="1"/>
  <c r="H31" i="3"/>
  <c r="G31" i="3"/>
  <c r="F39" i="3" s="1"/>
  <c r="H35" i="3"/>
  <c r="H33" i="3"/>
  <c r="I33" i="3" s="1"/>
  <c r="G34" i="3"/>
  <c r="I34" i="3" s="1"/>
  <c r="G11" i="4"/>
  <c r="I31" i="3"/>
  <c r="I9" i="3"/>
  <c r="I37" i="3"/>
  <c r="I35" i="3"/>
  <c r="I24" i="3" l="1"/>
  <c r="I25" i="3"/>
  <c r="I41" i="3"/>
  <c r="B16" i="4"/>
  <c r="I39" i="3"/>
  <c r="I40" i="3" s="1"/>
  <c r="F40" i="3"/>
  <c r="I50" i="3" s="1"/>
  <c r="I4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DWang</author>
  </authors>
  <commentList>
    <comment ref="G10" authorId="0" shapeId="0" xr:uid="{00000000-0006-0000-0300-000001000000}">
      <text>
        <r>
          <rPr>
            <b/>
            <sz val="9"/>
            <color indexed="81"/>
            <rFont val="Tahoma"/>
            <charset val="1"/>
          </rPr>
          <t>DWang:</t>
        </r>
        <r>
          <rPr>
            <sz val="9"/>
            <color indexed="81"/>
            <rFont val="Tahoma"/>
            <charset val="1"/>
          </rPr>
          <t xml:space="preserve">
It seems like the assumption is that there will be 1.2 new respondents per year. This works out to 6 total respondents over 5 years, which is what the supporting statement assumes.</t>
        </r>
      </text>
    </comment>
  </commentList>
</comments>
</file>

<file path=xl/sharedStrings.xml><?xml version="1.0" encoding="utf-8"?>
<sst xmlns="http://schemas.openxmlformats.org/spreadsheetml/2006/main" count="391" uniqueCount="194">
  <si>
    <t>Table 1a. Year 1 Respondent Burden and Cost-NSPS for Nitric Acid Plants (40 CFR part 60, subpart Ga)</t>
  </si>
  <si>
    <t>Year 1 - Respondent</t>
  </si>
  <si>
    <t>(A)  Hours per Occurrence</t>
  </si>
  <si>
    <t>(B)  Occurrences/ Respondent/Year</t>
  </si>
  <si>
    <t>(C)  Hours/ Respondent/</t>
  </si>
  <si>
    <t>Year (A x B)</t>
  </si>
  <si>
    <t>(D)  Respondents/ Year</t>
  </si>
  <si>
    <t>(E)  Technical Hours/Year (C x D)</t>
  </si>
  <si>
    <t>(F) Managerial Hours/Year (E x 0.05)</t>
  </si>
  <si>
    <t>(G) Clerical Hours/Year (E x 0.10)</t>
  </si>
  <si>
    <t>(F)  Cost/ Year</t>
  </si>
  <si>
    <t>1. APPLICATIONS (Not Applicable)</t>
  </si>
  <si>
    <t>2. SURVEY AND STUDIES (Not Applicable)</t>
  </si>
  <si>
    <t>3.  ACQUISITION, INSTALLATION, AND UTILIZATION OF TECHNOLOGY AND SYSTEMS (Not Applicable)</t>
  </si>
  <si>
    <t>4. REPORT REQUIREMENTS</t>
  </si>
  <si>
    <t>A. Read Instructions</t>
  </si>
  <si>
    <t>New Sources</t>
  </si>
  <si>
    <t>B. Required Activities</t>
  </si>
  <si>
    <t>New Sources - Initial Performance Test</t>
  </si>
  <si>
    <t>New Sources – Demonstration of CERMS</t>
  </si>
  <si>
    <t>New Sources - Daily monitoring (CERMS)</t>
  </si>
  <si>
    <t>C. Create Information (Included in 4B)</t>
  </si>
  <si>
    <t>D. Gather Existing Information (Included in 4E)</t>
  </si>
  <si>
    <t>E. Write Report</t>
  </si>
  <si>
    <t>New Sources - Notification of construction/reconstruction</t>
  </si>
  <si>
    <t>New Sources - Notification of actual startup</t>
  </si>
  <si>
    <t>New Sources - Physical or Operational Change</t>
  </si>
  <si>
    <t>New Sources - Notification of Demonstration of CERMS</t>
  </si>
  <si>
    <t>New Sources - Notification of Initial Performance Test</t>
  </si>
  <si>
    <t>New Sources - Report of Performance Test</t>
  </si>
  <si>
    <t>New Sources - Report of Noncompliance with NOX emission standard</t>
  </si>
  <si>
    <t>5. RECORDKEEPING REQUIREMENTS</t>
  </si>
  <si>
    <t>A. Read Instructions (Included in 4A)</t>
  </si>
  <si>
    <t>B. Plan Activities (Included in 4B)</t>
  </si>
  <si>
    <t>C. Implement Activities (Included in 4B)</t>
  </si>
  <si>
    <t>D. Record Data ( Not Applicable)</t>
  </si>
  <si>
    <t>New Sources - Record times of noncompliance with emission standard and document corrective actions.</t>
  </si>
  <si>
    <t>E. Time to Transmit or Disclose Information</t>
  </si>
  <si>
    <t>New Sources - Daily production and flow rates</t>
  </si>
  <si>
    <t>New Sources – Data Collection</t>
  </si>
  <si>
    <t>New Sources - Records of Startups, Shutdowns, malfunctions, etc</t>
  </si>
  <si>
    <t>F. Time to Train Personnel</t>
  </si>
  <si>
    <t>Train Personnel for CERMS maintenance</t>
  </si>
  <si>
    <t>G. Time for Audits (Not Applicable)</t>
  </si>
  <si>
    <t>TOTAL ANNUAL LABOR BURDEN AND COST</t>
  </si>
  <si>
    <t>Hours</t>
  </si>
  <si>
    <t>ANNUAL CAPITAL COSTS</t>
  </si>
  <si>
    <t>Performance tests</t>
  </si>
  <si>
    <t>File cabinets</t>
  </si>
  <si>
    <t>Other capital costs of installation (ODC and labor)</t>
  </si>
  <si>
    <t>Total annual capital</t>
  </si>
  <si>
    <t>ANNUALIZED CAPITAL COSTS</t>
  </si>
  <si>
    <t>File cabinets (15 year life, 7% interest; CRF=0.1098)</t>
  </si>
  <si>
    <t>Other annualized capital costs (10 year life, 7% interest, CRF=0.1424)</t>
  </si>
  <si>
    <t>Total annualized capital</t>
  </si>
  <si>
    <t>TOTAL ANNUAL COSTS (O&amp;M)</t>
  </si>
  <si>
    <t>TOTAL ANNUALIZED COSTS (Annualized capital + O&amp;M costs)</t>
  </si>
  <si>
    <t>Table 1b. Year 2 Respondent Burden and Cost-NSPS for Nitric Acid Plants (40 CFR part 60, subpart Ga)</t>
  </si>
  <si>
    <t>Year 2 – Respondent</t>
  </si>
  <si>
    <t>New sources - Report of Noncompliance with NOX emission standard</t>
  </si>
  <si>
    <t>Record of noncompliance</t>
  </si>
  <si>
    <t xml:space="preserve">New Sources - </t>
  </si>
  <si>
    <t>Table 1c. Year 3 Respondent Burden and Cost-NSPS for Nitric Acid Plants (40 CFR part 60, subpart Ga)</t>
  </si>
  <si>
    <t>Year 3 – Respondent</t>
  </si>
  <si>
    <t xml:space="preserve">New sources - </t>
  </si>
  <si>
    <t>Table 1d. Summary of Respondent Burden and Cost-NSPS for Nitric Acid Plants (40 CFR part 60, subpart Ga)</t>
  </si>
  <si>
    <t>Year</t>
  </si>
  <si>
    <t>Total Annual Labor Burden (hours)</t>
  </si>
  <si>
    <t>Total Annual Costs</t>
  </si>
  <si>
    <t>Total</t>
  </si>
  <si>
    <t>3-Year Average</t>
  </si>
  <si>
    <t>Table 2a. Year 1 Burden and Cost to the Agency—NSPS for Nitric Acid Plants</t>
  </si>
  <si>
    <t>Activity</t>
  </si>
  <si>
    <t>(A) EPA Hours/ Occurrence</t>
  </si>
  <si>
    <t>(B) Occurrences/ Plant/Year</t>
  </si>
  <si>
    <t>(C) EPA Hours/ Plant/Year (A x B)</t>
  </si>
  <si>
    <t>(D) Plants/ Year</t>
  </si>
  <si>
    <t>(E) EPA Technical Hours/ Year (C x D)</t>
  </si>
  <si>
    <t>(F) EPA Managerial Hours/Year</t>
  </si>
  <si>
    <t>(G) EPA Clerical Hours/Year</t>
  </si>
  <si>
    <t>(H) Cost, $</t>
  </si>
  <si>
    <t>Observe Initial Performance Tests</t>
  </si>
  <si>
    <t>Notification of construction/reconstruction commencement</t>
  </si>
  <si>
    <t>Notification of actual startup</t>
  </si>
  <si>
    <t>Notification of performance test</t>
  </si>
  <si>
    <t>Review Test Results</t>
  </si>
  <si>
    <t>Review NOX noncompliance reports</t>
  </si>
  <si>
    <t>Total Annual Hours</t>
  </si>
  <si>
    <t>hours</t>
  </si>
  <si>
    <t>Travel Expenses</t>
  </si>
  <si>
    <t>Table 2b. Year 2 Burden and Cost to the Agency—NSPS for Nitric Acid Plants</t>
  </si>
  <si>
    <t>Table 2c. Year 3 Burden and Cost to the Agency—NSPS for Nitric Acid Plants</t>
  </si>
  <si>
    <t>a</t>
  </si>
  <si>
    <t>Assume agency personnel visit 1.2 new plant each year.</t>
  </si>
  <si>
    <t>Travel Expenses = (1 person x 1.2 plant/year x 3 days/plant x $117 per diem) + ($608 round trip/plant x 1 plant/year) = $1,028/year</t>
  </si>
  <si>
    <t>Table 2d. Summary of Burden and Cost to the Agency—NSPS for Nitric Acid Plants</t>
  </si>
  <si>
    <t>Total Annual Labor Burden (Hours)</t>
  </si>
  <si>
    <t>(C)  Hours/ Respondent-Yr (AxB)</t>
  </si>
  <si>
    <t>Item</t>
  </si>
  <si>
    <t>(A)  
Hours per Occurrence</t>
  </si>
  <si>
    <t>(B)  
Occurrences/ Respondent-Yr</t>
  </si>
  <si>
    <t>Estimated # of Sources</t>
  </si>
  <si>
    <t xml:space="preserve">Year </t>
  </si>
  <si>
    <t>New Sources per Year</t>
  </si>
  <si>
    <t>Daily production and flow rates</t>
  </si>
  <si>
    <t>Data Collection</t>
  </si>
  <si>
    <t>Initial CERMS testing</t>
  </si>
  <si>
    <t>Initial flow meter testing</t>
  </si>
  <si>
    <t>Cabinet</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</si>
  <si>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</si>
  <si>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</si>
  <si>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</si>
  <si>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</si>
  <si>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</si>
  <si>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</si>
  <si>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</si>
  <si>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</si>
  <si>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</si>
  <si>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</si>
  <si>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</si>
  <si>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</si>
  <si>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</si>
  <si>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</si>
  <si>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NOX CERMS and flow meter</t>
  </si>
  <si>
    <t>hr/response</t>
  </si>
  <si>
    <t># responses</t>
  </si>
  <si>
    <t>Total (Rounded)</t>
  </si>
  <si>
    <t>TOTAL (Rounded)</t>
  </si>
  <si>
    <t>All Sources</t>
  </si>
  <si>
    <t>Table 1. Annual Respondent Burden and Cost – NSPS for Nitric Acid Plants for which Construction, Reconstruction or Modification Commenced after October 14, 2011 (40 CFR Part 60, Subpart Ga) (Renewal)</t>
  </si>
  <si>
    <t>A. Familiarization with Regulatory Requirements</t>
  </si>
  <si>
    <t>&lt;-- updated to total # of respondents</t>
  </si>
  <si>
    <t xml:space="preserve">A. Familiarization with Regulatory Requirements </t>
  </si>
  <si>
    <t>See 4A</t>
  </si>
  <si>
    <t>See 4B</t>
  </si>
  <si>
    <t>See 4E</t>
  </si>
  <si>
    <t>NA</t>
  </si>
  <si>
    <t>D. Record Data</t>
  </si>
  <si>
    <t xml:space="preserve">C. Implement Activities </t>
  </si>
  <si>
    <t xml:space="preserve">B. Plan Activities </t>
  </si>
  <si>
    <t xml:space="preserve">G. Time for Audits </t>
  </si>
  <si>
    <t xml:space="preserve">C. Create Information </t>
  </si>
  <si>
    <t>D. Gather Existing Information</t>
  </si>
  <si>
    <t>New Sources - Daily monitoring of CERMS</t>
  </si>
  <si>
    <t>&lt;--updated labor rates</t>
  </si>
  <si>
    <r>
      <t>(D)  Respondents/ Year</t>
    </r>
    <r>
      <rPr>
        <vertAlign val="superscript"/>
        <sz val="10"/>
        <color rgb="FF000000"/>
        <rFont val="Times New Roman"/>
        <family val="1"/>
      </rPr>
      <t>a</t>
    </r>
  </si>
  <si>
    <r>
      <t xml:space="preserve">(F)  Cost/ Year </t>
    </r>
    <r>
      <rPr>
        <vertAlign val="superscript"/>
        <sz val="10"/>
        <color rgb="FF000000"/>
        <rFont val="Times New Roman"/>
        <family val="1"/>
      </rPr>
      <t>b</t>
    </r>
  </si>
  <si>
    <r>
      <t xml:space="preserve">NOx Non-compliance report </t>
    </r>
    <r>
      <rPr>
        <vertAlign val="superscript"/>
        <sz val="10"/>
        <color rgb="FF000000"/>
        <rFont val="Times New Roman"/>
        <family val="1"/>
      </rPr>
      <t>c</t>
    </r>
  </si>
  <si>
    <t>Records of Startups, Shutdowns, &amp; Malfunctions</t>
  </si>
  <si>
    <t xml:space="preserve">1. APPLICATIONS </t>
  </si>
  <si>
    <t xml:space="preserve">2. SURVEY AND STUDIES </t>
  </si>
  <si>
    <t xml:space="preserve">3.  ACQUISITION, INSTALLATION, AND UTILIZATION OF TECHNOLOGY AND SYSTEMS </t>
  </si>
  <si>
    <t>4. REPORTING REQUIREMENTS</t>
  </si>
  <si>
    <t>Subtotal for Reporting Requirements</t>
  </si>
  <si>
    <t>Subtotal for Recordkeeping Requirements</t>
  </si>
  <si>
    <t>Total Annual Responses</t>
  </si>
  <si>
    <t>Information Collection Activity</t>
  </si>
  <si>
    <t>Number of Respondents</t>
  </si>
  <si>
    <t>Number of Responses</t>
  </si>
  <si>
    <t>Number of Existing Respondents That Keep Records But Do Not Submit Reports</t>
  </si>
  <si>
    <t>E=(BxC)+D</t>
  </si>
  <si>
    <t>Notification of construction / reconstruction</t>
  </si>
  <si>
    <t>Notification of physical or operational change</t>
  </si>
  <si>
    <t>Notification of CERMS demonstration</t>
  </si>
  <si>
    <t>Notification of initial performance test</t>
  </si>
  <si>
    <t>Report of performance test</t>
  </si>
  <si>
    <t>NOx noncompliance report</t>
  </si>
  <si>
    <t>Table 2. Average Annual EPA Burden and Cost – NSPS for Nitric Acid Plants for which Construction, Reconstruction or Modification Commenced after October 14, 2011 (40 CFR Part 60, Subpart Ga) (Renewal)</t>
  </si>
  <si>
    <t xml:space="preserve">Notification of construction/reconstruction </t>
  </si>
  <si>
    <t>Notification of physical/operational change</t>
  </si>
  <si>
    <t>Notification of demonstration of CERMS</t>
  </si>
  <si>
    <t>Review Performance Test Results</t>
  </si>
  <si>
    <t>&lt;-- added line</t>
  </si>
  <si>
    <t>Total (rounded)</t>
  </si>
  <si>
    <r>
      <t xml:space="preserve">(D) Plants/ Year </t>
    </r>
    <r>
      <rPr>
        <b/>
        <vertAlign val="superscript"/>
        <sz val="10"/>
        <color rgb="FF000000"/>
        <rFont val="Times New Roman"/>
        <family val="1"/>
      </rPr>
      <t>a</t>
    </r>
  </si>
  <si>
    <r>
      <t xml:space="preserve">(H) Cost, $ </t>
    </r>
    <r>
      <rPr>
        <b/>
        <vertAlign val="superscript"/>
        <sz val="10"/>
        <color rgb="FF000000"/>
        <rFont val="Times New Roman"/>
        <family val="1"/>
      </rPr>
      <t>b</t>
    </r>
  </si>
  <si>
    <t>&lt;-- updated to 10% of total respondents</t>
  </si>
  <si>
    <t>&lt;---added line item (not previously accounted for)</t>
  </si>
  <si>
    <r>
      <t xml:space="preserve">Reports of malfunctions </t>
    </r>
    <r>
      <rPr>
        <vertAlign val="superscript"/>
        <sz val="10"/>
        <color rgb="FF000000"/>
        <rFont val="Times New Roman"/>
        <family val="1"/>
      </rPr>
      <t>c</t>
    </r>
  </si>
  <si>
    <r>
      <rPr>
        <vertAlign val="superscript"/>
        <sz val="10"/>
        <color theme="1"/>
        <rFont val="Times New Roman"/>
        <family val="1"/>
      </rPr>
      <t>a</t>
    </r>
    <r>
      <rPr>
        <sz val="10"/>
        <color theme="1"/>
        <rFont val="Times New Roman"/>
        <family val="1"/>
      </rPr>
      <t xml:space="preserve"> We have assumed approximately 8.4 existing respondents are subject to the standard. It is estimated that an additional 1.2 respondents per year will become subject to the standard. The overall average number of respondents is 9.6 per year over the three-year period of this ICR.</t>
    </r>
  </si>
  <si>
    <r>
      <rPr>
        <vertAlign val="superscript"/>
        <sz val="10"/>
        <color theme="1"/>
        <rFont val="Times New Roman"/>
        <family val="1"/>
      </rPr>
      <t>b</t>
    </r>
    <r>
      <rPr>
        <sz val="10"/>
        <color theme="1"/>
        <rFont val="Times New Roman"/>
        <family val="1"/>
      </rPr>
      <t xml:space="preserve"> This ICR uses the following labor rates: $147.40  (Managerial), $117.92 (Technical), and $57.02 (Clerical). These rates are from the United States Department of Labor, Bureau of Labor Statistics, June 2018, “Table 2. Civilian Workers, by occupational and industry group",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</si>
  <si>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We have assumed approximately 10% of all respondents will submit NOx non-compliance reports or reports of malfunctions.</t>
    </r>
  </si>
  <si>
    <r>
      <rPr>
        <vertAlign val="superscript"/>
        <sz val="10"/>
        <color theme="1"/>
        <rFont val="Times New Roman"/>
        <family val="1"/>
      </rPr>
      <t>b</t>
    </r>
    <r>
      <rPr>
        <sz val="10"/>
        <color theme="1"/>
        <rFont val="Times New Roman"/>
        <family val="1"/>
      </rPr>
      <t xml:space="preserve"> This ICR uses the following average hourly labor rates: $65.71 Managerial (GS-13, Step 5%), $48.75 Technical (GS-12, Step 1), and $26.38 Clerical (GS-6, Step 3). These rates are from the Office of Personnel Management (OPM), 2018 General Schedule, which excludes locality rates of pay. The rates have been increased by 60 percent to account for the benefit packages available to government employees. </t>
    </r>
  </si>
  <si>
    <r>
      <t xml:space="preserve">Review NOx noncompliance reports </t>
    </r>
    <r>
      <rPr>
        <vertAlign val="superscript"/>
        <sz val="10"/>
        <color rgb="FF000000"/>
        <rFont val="Times New Roman"/>
        <family val="1"/>
      </rPr>
      <t>c</t>
    </r>
  </si>
  <si>
    <r>
      <t xml:space="preserve">Review reports of malfunctions </t>
    </r>
    <r>
      <rPr>
        <vertAlign val="superscript"/>
        <sz val="10"/>
        <color theme="1"/>
        <rFont val="Times New Roman"/>
        <family val="1"/>
      </rPr>
      <t>c</t>
    </r>
  </si>
  <si>
    <t>Report of malfunctions</t>
  </si>
  <si>
    <t>Record of noncompliance or malfunction</t>
  </si>
  <si>
    <t>&lt;-- updated to 10% of total of respondents</t>
  </si>
  <si>
    <r>
      <rPr>
        <vertAlign val="superscript"/>
        <sz val="10"/>
        <color theme="1"/>
        <rFont val="Times New Roman"/>
        <family val="1"/>
      </rPr>
      <t xml:space="preserve">d </t>
    </r>
    <r>
      <rPr>
        <sz val="10"/>
        <color theme="1"/>
        <rFont val="Times New Roman"/>
        <family val="1"/>
      </rPr>
      <t>Totals have been rounded to 3 significant figures. Figures may not add exactly due to rounding.</t>
    </r>
  </si>
  <si>
    <r>
      <t xml:space="preserve">TOTAL LABOR BURDEN AND COST (rounded) </t>
    </r>
    <r>
      <rPr>
        <b/>
        <vertAlign val="superscript"/>
        <sz val="10"/>
        <color rgb="FF000000"/>
        <rFont val="Times New Roman"/>
        <family val="1"/>
      </rPr>
      <t>d</t>
    </r>
  </si>
  <si>
    <r>
      <t xml:space="preserve">TOTAL CAPITAL AND O&amp;M COST (rounded) </t>
    </r>
    <r>
      <rPr>
        <b/>
        <vertAlign val="superscript"/>
        <sz val="10"/>
        <color rgb="FF000000"/>
        <rFont val="Times New Roman"/>
        <family val="1"/>
      </rPr>
      <t>d</t>
    </r>
  </si>
  <si>
    <r>
      <t xml:space="preserve">GRAND TOTAL (rounded) </t>
    </r>
    <r>
      <rPr>
        <b/>
        <vertAlign val="superscript"/>
        <sz val="10"/>
        <color rgb="FF000000"/>
        <rFont val="Times New Roman"/>
        <family val="1"/>
      </rPr>
      <t>d</t>
    </r>
  </si>
  <si>
    <r>
      <t xml:space="preserve">Total (rounded) </t>
    </r>
    <r>
      <rPr>
        <b/>
        <vertAlign val="superscript"/>
        <sz val="10"/>
        <color rgb="FF000000"/>
        <rFont val="Times New Roman"/>
        <family val="1"/>
      </rPr>
      <t>d</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</si>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</sst>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0.0"/>
  </numFmts>
  <fonts count="28" x14ac:knownFonts="1">
    <font>
      <sz val="11"/>
      <color theme="1"/>
      <name val="Calibri"/>
      <family val="2"/>
      <scheme val="minor"/>
    </font>
    <font>
      <b/>
      <sz val="12"/>
      <color theme="1"/>
      <name val="Times New Roman"/>
      <family val="1"/>
    </font>
    <font>
      <b/>
      <sz val="7"/>
      <color rgb="FF000000"/>
      <name val="Calibri"/>
      <family val="2"/>
    </font>
    <font>
      <sz val="7"/>
      <color rgb="FF000000"/>
      <name val="Calibri"/>
      <family val="2"/>
    </font>
    <font>
      <sz val="7"/>
      <color theme="1"/>
      <name val="Calibri"/>
      <family val="2"/>
    </font>
    <font>
      <b/>
      <sz val="10"/>
      <color rgb="FF000000"/>
      <name val="Calibri"/>
      <family val="2"/>
    </font>
    <font>
      <sz val="10"/>
      <color rgb="FF000000"/>
      <name val="Calibri"/>
      <family val="2"/>
    </font>
    <font>
      <sz val="10"/>
      <color theme="1"/>
      <name val="Times New Roman"/>
      <family val="1"/>
    </font>
    <font>
      <sz val="11"/>
      <color rgb="FF000000"/>
      <name val="Calibri"/>
      <family val="2"/>
    </font>
    <font>
      <b/>
      <sz val="11"/>
      <color rgb="FF000000"/>
      <name val="Calibri"/>
      <family val="2"/>
      <scheme val="minor"/>
    </font>
    <font>
      <sz val="11"/>
      <color rgb="FF000000"/>
      <name val="Calibri"/>
      <family val="2"/>
      <scheme val="minor"/>
    </font>
    <font>
      <b/>
      <sz val="11"/>
      <color theme="1"/>
      <name val="Times New Roman"/>
      <family val="1"/>
    </font>
    <font>
      <sz val="9"/>
      <color indexed="81"/>
      <name val="Tahoma"/>
      <charset val="1"/>
    </font>
    <font>
      <b/>
      <sz val="9"/>
      <color indexed="81"/>
      <name val="Tahoma"/>
      <charset val="1"/>
    </font>
    <font>
      <b/>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sz val="12"/>
      <color rgb="FF000000"/>
      <name val="Times New Roman"/>
      <family val="1"/>
    </font>
    <font>
      <b/>
      <sz val="12"/>
      <color rgb="FF000000"/>
      <name val="Times New Roman"/>
      <family val="1"/>
    </font>
    <font>
      <b/>
      <sz val="9"/>
      <color rgb="FF000000"/>
      <name val="Times New Roman"/>
      <family val="1"/>
    </font>
    <font>
      <sz val="9"/>
      <color rgb="FF000000"/>
      <name val="Times New Roman"/>
      <family val="1"/>
    </font>
    <font>
      <b/>
      <vertAlign val="superscript"/>
      <sz val="10"/>
      <color rgb="FF000000"/>
      <name val="Times New Roman"/>
      <family val="1"/>
    </font>
    <font>
      <sz val="9"/>
      <name val="Times New Roman"/>
      <family val="1"/>
    </font>
    <font>
      <vertAlign val="superscript"/>
      <sz val="10"/>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FFFFFF"/>
      </right>
      <top style="medium">
        <color rgb="FF000000"/>
      </top>
      <bottom/>
      <diagonal/>
    </border>
    <border>
      <left style="medium">
        <color rgb="FF000000"/>
      </left>
      <right style="medium">
        <color rgb="FFFFFFFF"/>
      </right>
      <top/>
      <bottom/>
      <diagonal/>
    </border>
    <border>
      <left/>
      <right style="medium">
        <color rgb="FFFFFFFF"/>
      </right>
      <top style="medium">
        <color rgb="FF000000"/>
      </top>
      <bottom/>
      <diagonal/>
    </border>
    <border>
      <left/>
      <right style="medium">
        <color rgb="FFFFFFFF"/>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indexed="64"/>
      </top>
      <bottom/>
      <diagonal/>
    </border>
  </borders>
  <cellStyleXfs count="1">
    <xf numFmtId="0" fontId="0" fillId="0" borderId="0"/>
  </cellStyleXfs>
  <cellXfs count="133">
    <xf numFmtId="0" fontId="0" fillId="0" borderId="0" xfId="0"/>
    <xf numFmtId="0" fontId="1" fillId="0" borderId="0" xfId="0" applyFont="1"/>
    <xf numFmtId="0" fontId="0" fillId="0" borderId="2" xfId="0" applyBorder="1"/>
    <xf numFmtId="0" fontId="5" fillId="0" borderId="4" xfId="0" applyFont="1" applyBorder="1" applyAlignment="1">
      <alignment horizontal="center" wrapText="1"/>
    </xf>
    <xf numFmtId="0" fontId="5" fillId="0" borderId="1"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wrapText="1"/>
    </xf>
    <xf numFmtId="6" fontId="6" fillId="0" borderId="2" xfId="0" applyNumberFormat="1" applyFont="1" applyBorder="1" applyAlignment="1">
      <alignment horizontal="center" wrapText="1"/>
    </xf>
    <xf numFmtId="3" fontId="6" fillId="0" borderId="2" xfId="0" applyNumberFormat="1" applyFont="1" applyBorder="1" applyAlignment="1">
      <alignment horizontal="center" wrapText="1"/>
    </xf>
    <xf numFmtId="0" fontId="2" fillId="0" borderId="5" xfId="0" applyFont="1" applyBorder="1"/>
    <xf numFmtId="0" fontId="2" fillId="0" borderId="6" xfId="0" applyFont="1" applyBorder="1" applyAlignment="1">
      <alignment horizontal="center" wrapText="1"/>
    </xf>
    <xf numFmtId="0" fontId="0" fillId="0" borderId="3" xfId="0" applyBorder="1"/>
    <xf numFmtId="0" fontId="3" fillId="0" borderId="3" xfId="0" applyFont="1" applyBorder="1"/>
    <xf numFmtId="0" fontId="3" fillId="0" borderId="2" xfId="0" applyFont="1" applyBorder="1" applyAlignment="1">
      <alignment horizontal="right"/>
    </xf>
    <xf numFmtId="6" fontId="3" fillId="0" borderId="2" xfId="0" applyNumberFormat="1" applyFont="1" applyBorder="1" applyAlignment="1">
      <alignment horizontal="right"/>
    </xf>
    <xf numFmtId="0" fontId="3" fillId="0" borderId="2" xfId="0" applyFont="1" applyBorder="1" applyAlignment="1">
      <alignment horizontal="right" vertical="top"/>
    </xf>
    <xf numFmtId="0" fontId="3" fillId="0" borderId="3" xfId="0" applyFont="1" applyBorder="1" applyAlignment="1">
      <alignment vertical="top"/>
    </xf>
    <xf numFmtId="6" fontId="3" fillId="0" borderId="2" xfId="0" applyNumberFormat="1" applyFont="1" applyBorder="1" applyAlignment="1">
      <alignment horizontal="right" vertical="top"/>
    </xf>
    <xf numFmtId="0" fontId="1" fillId="0" borderId="0" xfId="0" applyFont="1" applyAlignment="1">
      <alignment horizontal="left" indent="2"/>
    </xf>
    <xf numFmtId="0" fontId="4" fillId="0" borderId="0" xfId="0" applyFont="1" applyAlignment="1">
      <alignment horizontal="left" indent="2"/>
    </xf>
    <xf numFmtId="0" fontId="3" fillId="0" borderId="0" xfId="0" applyFont="1"/>
    <xf numFmtId="0" fontId="7" fillId="0" borderId="0" xfId="0" applyFont="1"/>
    <xf numFmtId="0" fontId="8" fillId="0" borderId="4" xfId="0" applyFont="1" applyBorder="1" applyAlignment="1">
      <alignment horizontal="center"/>
    </xf>
    <xf numFmtId="0" fontId="8" fillId="0" borderId="1" xfId="0" applyFont="1" applyBorder="1" applyAlignment="1">
      <alignment horizontal="center" wrapText="1"/>
    </xf>
    <xf numFmtId="0" fontId="8" fillId="0" borderId="3" xfId="0" applyFont="1" applyBorder="1" applyAlignment="1">
      <alignment horizontal="center"/>
    </xf>
    <xf numFmtId="0" fontId="8" fillId="0" borderId="2" xfId="0" applyFont="1" applyBorder="1" applyAlignment="1">
      <alignment horizontal="center"/>
    </xf>
    <xf numFmtId="6" fontId="8" fillId="0" borderId="2" xfId="0" applyNumberFormat="1" applyFont="1" applyBorder="1" applyAlignment="1">
      <alignment horizontal="center" vertical="top"/>
    </xf>
    <xf numFmtId="6" fontId="8" fillId="0" borderId="2" xfId="0" applyNumberFormat="1" applyFont="1" applyBorder="1" applyAlignment="1">
      <alignment horizontal="center"/>
    </xf>
    <xf numFmtId="0" fontId="0" fillId="0" borderId="7" xfId="0" applyFont="1" applyBorder="1" applyAlignment="1">
      <alignment wrapText="1"/>
    </xf>
    <xf numFmtId="0" fontId="10" fillId="0" borderId="7" xfId="0" applyFont="1" applyBorder="1" applyAlignment="1">
      <alignment horizontal="center" wrapText="1"/>
    </xf>
    <xf numFmtId="0" fontId="10" fillId="0" borderId="7" xfId="0" applyFont="1" applyBorder="1" applyAlignment="1">
      <alignment horizontal="right" wrapText="1"/>
    </xf>
    <xf numFmtId="0" fontId="10" fillId="0" borderId="7" xfId="0" applyFont="1" applyBorder="1" applyAlignment="1">
      <alignment wrapText="1"/>
    </xf>
    <xf numFmtId="6" fontId="10" fillId="0" borderId="7" xfId="0" applyNumberFormat="1" applyFont="1" applyBorder="1" applyAlignment="1">
      <alignment horizontal="right" wrapText="1"/>
    </xf>
    <xf numFmtId="0" fontId="0" fillId="0" borderId="7" xfId="0" applyFont="1" applyBorder="1" applyAlignment="1">
      <alignment horizontal="right" vertical="top" wrapText="1"/>
    </xf>
    <xf numFmtId="6" fontId="0" fillId="0" borderId="7" xfId="0" applyNumberFormat="1" applyFont="1" applyBorder="1" applyAlignment="1">
      <alignment horizontal="right" vertical="top" wrapText="1"/>
    </xf>
    <xf numFmtId="3" fontId="10" fillId="0" borderId="7" xfId="0" applyNumberFormat="1" applyFont="1" applyBorder="1" applyAlignment="1">
      <alignment horizontal="right" wrapText="1"/>
    </xf>
    <xf numFmtId="0" fontId="11" fillId="0" borderId="0" xfId="0" applyFont="1"/>
    <xf numFmtId="0" fontId="0" fillId="0" borderId="0" xfId="0" applyFont="1"/>
    <xf numFmtId="0" fontId="10" fillId="2" borderId="7" xfId="0" applyFont="1" applyFill="1" applyBorder="1" applyAlignment="1">
      <alignment horizontal="right" wrapText="1"/>
    </xf>
    <xf numFmtId="0" fontId="16" fillId="0" borderId="7" xfId="0" applyFont="1" applyBorder="1" applyAlignment="1">
      <alignment horizontal="right" wrapText="1"/>
    </xf>
    <xf numFmtId="0" fontId="7" fillId="0" borderId="7" xfId="0" applyFont="1" applyBorder="1" applyAlignment="1">
      <alignment wrapText="1"/>
    </xf>
    <xf numFmtId="0" fontId="7" fillId="0" borderId="0" xfId="0" applyFont="1" applyAlignment="1">
      <alignment horizontal="center"/>
    </xf>
    <xf numFmtId="0" fontId="7" fillId="0" borderId="7" xfId="0" applyFont="1" applyBorder="1" applyAlignment="1">
      <alignment horizontal="center"/>
    </xf>
    <xf numFmtId="0" fontId="7" fillId="0" borderId="7" xfId="0" applyFont="1" applyBorder="1"/>
    <xf numFmtId="0" fontId="7" fillId="3" borderId="7" xfId="0" applyFont="1" applyFill="1" applyBorder="1"/>
    <xf numFmtId="8" fontId="16" fillId="0" borderId="7" xfId="0" applyNumberFormat="1" applyFont="1" applyBorder="1" applyAlignment="1">
      <alignment horizontal="right" wrapText="1"/>
    </xf>
    <xf numFmtId="6" fontId="15" fillId="0" borderId="7" xfId="0" applyNumberFormat="1" applyFont="1" applyBorder="1" applyAlignment="1">
      <alignment horizontal="right" wrapText="1"/>
    </xf>
    <xf numFmtId="0" fontId="16" fillId="0" borderId="14" xfId="0" applyFont="1" applyBorder="1" applyAlignment="1">
      <alignment horizontal="center" vertical="top" wrapText="1"/>
    </xf>
    <xf numFmtId="0" fontId="16" fillId="0" borderId="14" xfId="0" applyFont="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horizontal="center"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horizontal="center" vertical="top" wrapText="1"/>
    </xf>
    <xf numFmtId="0" fontId="16" fillId="0" borderId="18" xfId="0" applyFont="1" applyBorder="1" applyAlignment="1">
      <alignment vertical="top" wrapText="1"/>
    </xf>
    <xf numFmtId="0" fontId="15" fillId="0" borderId="7" xfId="0" applyFont="1" applyBorder="1"/>
    <xf numFmtId="0" fontId="15" fillId="0" borderId="7" xfId="0" applyFont="1" applyBorder="1" applyAlignment="1">
      <alignment horizontal="center" wrapText="1"/>
    </xf>
    <xf numFmtId="0" fontId="16" fillId="0" borderId="7" xfId="0" applyFont="1" applyBorder="1"/>
    <xf numFmtId="0" fontId="16" fillId="0" borderId="7" xfId="0" applyFont="1" applyBorder="1" applyAlignment="1">
      <alignment horizontal="center"/>
    </xf>
    <xf numFmtId="6" fontId="16" fillId="0" borderId="7" xfId="0" applyNumberFormat="1" applyFont="1" applyBorder="1" applyAlignment="1">
      <alignment horizontal="right"/>
    </xf>
    <xf numFmtId="0" fontId="16" fillId="0" borderId="7" xfId="0" applyFont="1" applyBorder="1" applyAlignment="1">
      <alignment horizontal="center" vertical="top"/>
    </xf>
    <xf numFmtId="2" fontId="16" fillId="0" borderId="7" xfId="0" applyNumberFormat="1" applyFont="1" applyBorder="1" applyAlignment="1">
      <alignment horizontal="center"/>
    </xf>
    <xf numFmtId="0" fontId="16" fillId="0" borderId="7" xfId="0" applyFont="1" applyBorder="1" applyAlignment="1">
      <alignment horizontal="right"/>
    </xf>
    <xf numFmtId="164" fontId="16" fillId="0" borderId="7" xfId="0" applyNumberFormat="1" applyFont="1" applyBorder="1" applyAlignment="1">
      <alignment horizontal="right" wrapText="1"/>
    </xf>
    <xf numFmtId="164" fontId="16" fillId="0" borderId="7" xfId="0" applyNumberFormat="1" applyFont="1" applyBorder="1" applyAlignment="1">
      <alignment vertical="top" wrapText="1"/>
    </xf>
    <xf numFmtId="0" fontId="15" fillId="0" borderId="13" xfId="0" applyFont="1" applyBorder="1" applyAlignment="1">
      <alignment vertical="top" wrapText="1"/>
    </xf>
    <xf numFmtId="165" fontId="7" fillId="0" borderId="7" xfId="0" applyNumberFormat="1" applyFont="1" applyBorder="1"/>
    <xf numFmtId="164" fontId="7" fillId="0" borderId="7" xfId="0" applyNumberFormat="1" applyFont="1" applyBorder="1"/>
    <xf numFmtId="3" fontId="7" fillId="0" borderId="7" xfId="0" applyNumberFormat="1" applyFont="1" applyBorder="1"/>
    <xf numFmtId="164" fontId="7" fillId="0" borderId="0" xfId="0" applyNumberFormat="1" applyFont="1"/>
    <xf numFmtId="3" fontId="7" fillId="0" borderId="0" xfId="0" applyNumberFormat="1" applyFont="1"/>
    <xf numFmtId="0" fontId="14" fillId="0" borderId="7" xfId="0" applyFont="1" applyBorder="1"/>
    <xf numFmtId="164" fontId="14" fillId="0" borderId="7" xfId="0" applyNumberFormat="1" applyFont="1" applyBorder="1"/>
    <xf numFmtId="3" fontId="14" fillId="0" borderId="7" xfId="0" applyNumberFormat="1" applyFont="1" applyBorder="1"/>
    <xf numFmtId="1" fontId="7" fillId="0" borderId="0" xfId="0" applyNumberFormat="1" applyFont="1"/>
    <xf numFmtId="0" fontId="16" fillId="0" borderId="8" xfId="0" applyFont="1" applyBorder="1" applyAlignment="1">
      <alignment vertical="center" wrapText="1"/>
    </xf>
    <xf numFmtId="0" fontId="16" fillId="0" borderId="7" xfId="0" applyFont="1" applyBorder="1" applyAlignment="1">
      <alignment horizontal="center" vertical="center" wrapText="1"/>
    </xf>
    <xf numFmtId="0" fontId="7" fillId="0" borderId="0" xfId="0" applyFont="1" applyAlignment="1">
      <alignment horizontal="center" vertical="center"/>
    </xf>
    <xf numFmtId="0" fontId="0" fillId="0" borderId="0" xfId="0" applyFont="1" applyAlignment="1">
      <alignment horizontal="center" vertical="center"/>
    </xf>
    <xf numFmtId="0" fontId="16" fillId="0" borderId="8"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7" xfId="0" applyFont="1" applyFill="1" applyBorder="1" applyAlignment="1">
      <alignment horizontal="center" vertical="center" wrapText="1"/>
    </xf>
    <xf numFmtId="3" fontId="16" fillId="0" borderId="7" xfId="0" applyNumberFormat="1" applyFont="1" applyBorder="1" applyAlignment="1">
      <alignment horizontal="center" vertical="center" wrapText="1"/>
    </xf>
    <xf numFmtId="0" fontId="14" fillId="0" borderId="0" xfId="0" applyFont="1" applyFill="1"/>
    <xf numFmtId="0" fontId="7" fillId="0" borderId="0" xfId="0" applyFont="1" applyFill="1" applyAlignment="1">
      <alignment horizontal="center" vertical="center"/>
    </xf>
    <xf numFmtId="0" fontId="7" fillId="0" borderId="0" xfId="0" applyFont="1" applyFill="1"/>
    <xf numFmtId="0" fontId="16"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6" fillId="0" borderId="10" xfId="0" applyFont="1" applyFill="1" applyBorder="1" applyAlignment="1">
      <alignment horizontal="left" wrapText="1" indent="1"/>
    </xf>
    <xf numFmtId="0" fontId="16" fillId="0" borderId="7" xfId="0" applyFont="1" applyFill="1" applyBorder="1" applyAlignment="1">
      <alignment horizontal="left" wrapText="1" indent="2"/>
    </xf>
    <xf numFmtId="0" fontId="15" fillId="0" borderId="10" xfId="0" applyFont="1" applyFill="1" applyBorder="1" applyAlignment="1">
      <alignment wrapText="1"/>
    </xf>
    <xf numFmtId="0" fontId="15" fillId="0" borderId="9" xfId="0" applyFont="1" applyFill="1" applyBorder="1" applyAlignment="1">
      <alignment horizontal="center" vertical="center" wrapText="1"/>
    </xf>
    <xf numFmtId="0" fontId="17" fillId="0" borderId="0" xfId="0" applyFont="1"/>
    <xf numFmtId="165" fontId="7" fillId="0" borderId="7" xfId="0" applyNumberFormat="1" applyFont="1" applyBorder="1" applyAlignment="1">
      <alignment vertical="top" wrapText="1"/>
    </xf>
    <xf numFmtId="164" fontId="15" fillId="0" borderId="7" xfId="0" applyNumberFormat="1" applyFont="1" applyBorder="1" applyAlignment="1">
      <alignment horizontal="right" wrapText="1"/>
    </xf>
    <xf numFmtId="0" fontId="19" fillId="0" borderId="7" xfId="0" applyFont="1" applyFill="1" applyBorder="1" applyAlignment="1">
      <alignment horizontal="center" vertical="center" wrapText="1"/>
    </xf>
    <xf numFmtId="0" fontId="20" fillId="0" borderId="10" xfId="0" applyFont="1" applyFill="1" applyBorder="1" applyAlignment="1">
      <alignment horizontal="left" wrapText="1" indent="2"/>
    </xf>
    <xf numFmtId="6" fontId="20" fillId="0" borderId="7" xfId="0" applyNumberFormat="1" applyFont="1" applyBorder="1" applyAlignment="1">
      <alignment horizontal="right" wrapText="1"/>
    </xf>
    <xf numFmtId="0" fontId="20" fillId="0" borderId="9" xfId="0" applyFont="1" applyFill="1" applyBorder="1" applyAlignment="1">
      <alignment horizontal="left" wrapText="1" indent="1"/>
    </xf>
    <xf numFmtId="0" fontId="20" fillId="0" borderId="7" xfId="0" applyFont="1" applyFill="1" applyBorder="1" applyAlignment="1">
      <alignment horizontal="center" vertical="center" wrapText="1"/>
    </xf>
    <xf numFmtId="0" fontId="24" fillId="0" borderId="0" xfId="0" applyFont="1" applyAlignment="1">
      <alignment horizontal="center" vertical="center" wrapText="1"/>
    </xf>
    <xf numFmtId="0" fontId="23" fillId="0" borderId="2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3" xfId="0" applyFont="1" applyBorder="1" applyAlignment="1">
      <alignment horizontal="center" vertical="center" wrapText="1"/>
    </xf>
    <xf numFmtId="0" fontId="0" fillId="0" borderId="23" xfId="0" applyBorder="1" applyAlignment="1">
      <alignment vertical="top" wrapText="1"/>
    </xf>
    <xf numFmtId="0" fontId="24" fillId="0" borderId="0" xfId="0" applyFont="1" applyAlignment="1">
      <alignment vertical="center" wrapText="1"/>
    </xf>
    <xf numFmtId="0" fontId="24" fillId="0" borderId="24" xfId="0" applyFont="1" applyBorder="1" applyAlignment="1">
      <alignment vertical="center" wrapText="1"/>
    </xf>
    <xf numFmtId="0" fontId="14" fillId="0" borderId="0" xfId="0" applyFont="1"/>
    <xf numFmtId="6" fontId="15" fillId="0" borderId="7" xfId="0" applyNumberFormat="1" applyFont="1" applyBorder="1" applyAlignment="1">
      <alignment horizontal="right"/>
    </xf>
    <xf numFmtId="1" fontId="26" fillId="0" borderId="0" xfId="0" applyNumberFormat="1" applyFont="1" applyAlignment="1">
      <alignment horizontal="center" vertical="center" wrapText="1"/>
    </xf>
    <xf numFmtId="0" fontId="15" fillId="0" borderId="7" xfId="0" applyFont="1" applyFill="1" applyBorder="1" applyAlignment="1">
      <alignment wrapText="1"/>
    </xf>
    <xf numFmtId="0" fontId="16" fillId="0" borderId="10" xfId="0" applyFont="1" applyFill="1" applyBorder="1" applyAlignment="1">
      <alignment horizontal="left" wrapText="1" indent="2"/>
    </xf>
    <xf numFmtId="1" fontId="20" fillId="0" borderId="10" xfId="0" applyNumberFormat="1" applyFont="1" applyBorder="1" applyAlignment="1">
      <alignment horizontal="center" vertical="center" wrapText="1"/>
    </xf>
    <xf numFmtId="1" fontId="20" fillId="0" borderId="11" xfId="0" applyNumberFormat="1" applyFont="1" applyBorder="1" applyAlignment="1">
      <alignment horizontal="center" vertical="center" wrapText="1"/>
    </xf>
    <xf numFmtId="1" fontId="20" fillId="0" borderId="12" xfId="0" applyNumberFormat="1" applyFont="1" applyBorder="1" applyAlignment="1">
      <alignment horizontal="center" vertical="center" wrapText="1"/>
    </xf>
    <xf numFmtId="3" fontId="15" fillId="0" borderId="10" xfId="0" applyNumberFormat="1" applyFont="1" applyBorder="1" applyAlignment="1">
      <alignment horizontal="center" vertical="center" wrapText="1"/>
    </xf>
    <xf numFmtId="3" fontId="15" fillId="0" borderId="11" xfId="0" applyNumberFormat="1" applyFont="1" applyBorder="1" applyAlignment="1">
      <alignment horizontal="center" vertical="center" wrapText="1"/>
    </xf>
    <xf numFmtId="3" fontId="15" fillId="0" borderId="12" xfId="0" applyNumberFormat="1" applyFont="1" applyBorder="1" applyAlignment="1">
      <alignment horizontal="center" vertical="center" wrapText="1"/>
    </xf>
    <xf numFmtId="0" fontId="7" fillId="0" borderId="26" xfId="0" applyFont="1" applyFill="1" applyBorder="1" applyAlignment="1">
      <alignment horizontal="left" wrapText="1"/>
    </xf>
    <xf numFmtId="0" fontId="7" fillId="0" borderId="0" xfId="0" applyFont="1" applyFill="1" applyAlignment="1">
      <alignment horizontal="left" wrapText="1"/>
    </xf>
    <xf numFmtId="1" fontId="15" fillId="0" borderId="7" xfId="0" applyNumberFormat="1" applyFont="1" applyBorder="1" applyAlignment="1">
      <alignment horizontal="center"/>
    </xf>
    <xf numFmtId="0" fontId="7" fillId="0" borderId="0" xfId="0" applyFont="1" applyAlignment="1">
      <alignment horizontal="left"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17" xfId="0" applyFont="1" applyBorder="1" applyAlignment="1">
      <alignment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10" fillId="0" borderId="7" xfId="0" applyFont="1" applyBorder="1" applyAlignment="1">
      <alignment horizontal="center" wrapText="1"/>
    </xf>
    <xf numFmtId="0" fontId="10" fillId="0" borderId="7" xfId="0" applyFont="1" applyBorder="1" applyAlignment="1">
      <alignment wrapText="1"/>
    </xf>
    <xf numFmtId="0" fontId="9"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
  <sheetViews>
    <sheetView tabSelected="1" topLeftCell="A21" workbookViewId="0">
      <selection activeCell="C6" sqref="C6"/>
    </sheetView>
  </sheetViews>
  <sheetFormatPr defaultColWidth="9.140625" defaultRowHeight="12.75" x14ac:dyDescent="0.2"/>
  <cols>
    <col min="1" max="1" width="41" style="85" customWidth="1"/>
    <col min="2" max="2" width="12.28515625" style="84" customWidth="1"/>
    <col min="3" max="4" width="11" style="84" customWidth="1"/>
    <col min="5" max="5" width="9.7109375" style="84" customWidth="1"/>
    <col min="6" max="6" width="9.140625" style="77"/>
    <col min="7" max="7" width="11.85546875" style="77" customWidth="1"/>
    <col min="8" max="8" width="11.42578125" style="77" customWidth="1"/>
    <col min="9" max="9" width="12" style="21" customWidth="1"/>
    <col min="10" max="10" width="57.42578125" style="21" customWidth="1"/>
    <col min="11" max="14" width="9.140625" style="21"/>
    <col min="15" max="15" width="9.140625" style="41"/>
    <col min="16" max="16" width="18.7109375" style="21" bestFit="1" customWidth="1"/>
    <col min="17" max="16384" width="9.140625" style="21"/>
  </cols>
  <sheetData>
    <row r="1" spans="1:18" x14ac:dyDescent="0.2">
      <c r="A1" s="83" t="s">
        <v>129</v>
      </c>
    </row>
    <row r="2" spans="1:18" ht="15" x14ac:dyDescent="0.2">
      <c r="F2" s="78">
        <v>117.92</v>
      </c>
      <c r="G2" s="78">
        <v>147.4</v>
      </c>
      <c r="H2" s="78">
        <v>57.02</v>
      </c>
      <c r="J2" s="92" t="s">
        <v>144</v>
      </c>
    </row>
    <row r="3" spans="1:18" ht="60" customHeight="1" x14ac:dyDescent="0.2">
      <c r="A3" s="91" t="s">
        <v>98</v>
      </c>
      <c r="B3" s="86" t="s">
        <v>99</v>
      </c>
      <c r="C3" s="86" t="s">
        <v>100</v>
      </c>
      <c r="D3" s="81" t="s">
        <v>97</v>
      </c>
      <c r="E3" s="86" t="s">
        <v>145</v>
      </c>
      <c r="F3" s="79" t="s">
        <v>7</v>
      </c>
      <c r="G3" s="79" t="s">
        <v>8</v>
      </c>
      <c r="H3" s="79" t="s">
        <v>9</v>
      </c>
      <c r="I3" s="75" t="s">
        <v>146</v>
      </c>
      <c r="O3" s="42" t="s">
        <v>102</v>
      </c>
      <c r="P3" s="43" t="s">
        <v>101</v>
      </c>
      <c r="R3" s="21" t="s">
        <v>103</v>
      </c>
    </row>
    <row r="4" spans="1:18" x14ac:dyDescent="0.2">
      <c r="A4" s="90" t="s">
        <v>149</v>
      </c>
      <c r="B4" s="81" t="s">
        <v>193</v>
      </c>
      <c r="C4" s="81"/>
      <c r="D4" s="81"/>
      <c r="E4" s="81"/>
      <c r="F4" s="76"/>
      <c r="G4" s="76"/>
      <c r="H4" s="76"/>
      <c r="I4" s="39"/>
      <c r="O4" s="42">
        <v>1</v>
      </c>
      <c r="P4" s="43">
        <v>1.2</v>
      </c>
      <c r="R4" s="21">
        <v>1.2</v>
      </c>
    </row>
    <row r="5" spans="1:18" x14ac:dyDescent="0.2">
      <c r="A5" s="90" t="s">
        <v>150</v>
      </c>
      <c r="B5" s="81" t="s">
        <v>193</v>
      </c>
      <c r="C5" s="81"/>
      <c r="D5" s="81"/>
      <c r="E5" s="81"/>
      <c r="F5" s="76"/>
      <c r="G5" s="76"/>
      <c r="H5" s="76"/>
      <c r="I5" s="39"/>
      <c r="O5" s="42">
        <v>2</v>
      </c>
      <c r="P5" s="44">
        <f t="shared" ref="P5:P12" si="0">P4+$R$4</f>
        <v>2.4</v>
      </c>
    </row>
    <row r="6" spans="1:18" ht="26.1" customHeight="1" x14ac:dyDescent="0.2">
      <c r="A6" s="90" t="s">
        <v>151</v>
      </c>
      <c r="B6" s="81" t="s">
        <v>193</v>
      </c>
      <c r="C6" s="87"/>
      <c r="D6" s="81"/>
      <c r="E6" s="81"/>
      <c r="F6" s="76"/>
      <c r="G6" s="76"/>
      <c r="H6" s="76"/>
      <c r="I6" s="39"/>
      <c r="O6" s="42">
        <v>3</v>
      </c>
      <c r="P6" s="43">
        <f t="shared" si="0"/>
        <v>3.5999999999999996</v>
      </c>
    </row>
    <row r="7" spans="1:18" ht="12.75" customHeight="1" x14ac:dyDescent="0.2">
      <c r="A7" s="90" t="s">
        <v>152</v>
      </c>
      <c r="B7" s="81"/>
      <c r="C7" s="81"/>
      <c r="D7" s="81"/>
      <c r="E7" s="81"/>
      <c r="F7" s="76"/>
      <c r="G7" s="76"/>
      <c r="H7" s="76"/>
      <c r="I7" s="39"/>
      <c r="O7" s="42">
        <v>4</v>
      </c>
      <c r="P7" s="43">
        <f t="shared" si="0"/>
        <v>4.8</v>
      </c>
    </row>
    <row r="8" spans="1:18" ht="12.75" customHeight="1" x14ac:dyDescent="0.2">
      <c r="A8" s="88" t="s">
        <v>130</v>
      </c>
      <c r="B8" s="81"/>
      <c r="C8" s="81"/>
      <c r="D8" s="81"/>
      <c r="E8" s="81"/>
      <c r="F8" s="76"/>
      <c r="G8" s="76"/>
      <c r="H8" s="76"/>
      <c r="I8" s="39"/>
      <c r="O8" s="42">
        <v>5</v>
      </c>
      <c r="P8" s="44">
        <f t="shared" si="0"/>
        <v>6</v>
      </c>
    </row>
    <row r="9" spans="1:18" ht="12.75" customHeight="1" x14ac:dyDescent="0.2">
      <c r="A9" s="89" t="s">
        <v>128</v>
      </c>
      <c r="B9" s="81">
        <v>1</v>
      </c>
      <c r="C9" s="81">
        <v>1</v>
      </c>
      <c r="D9" s="81">
        <f>B9*C9</f>
        <v>1</v>
      </c>
      <c r="E9" s="81">
        <f>P11</f>
        <v>9.6</v>
      </c>
      <c r="F9" s="76">
        <f>D9*E9</f>
        <v>9.6</v>
      </c>
      <c r="G9" s="76">
        <f>F9*0.05</f>
        <v>0.48</v>
      </c>
      <c r="H9" s="76">
        <f>F9*0.1</f>
        <v>0.96</v>
      </c>
      <c r="I9" s="45">
        <f>F9*$F$2+G9*$G$2+H9*$H$2</f>
        <v>1257.5231999999999</v>
      </c>
      <c r="J9" s="92" t="s">
        <v>131</v>
      </c>
      <c r="O9" s="42">
        <v>6</v>
      </c>
      <c r="P9" s="43">
        <f t="shared" si="0"/>
        <v>7.2</v>
      </c>
    </row>
    <row r="10" spans="1:18" x14ac:dyDescent="0.2">
      <c r="A10" s="88" t="s">
        <v>17</v>
      </c>
      <c r="B10" s="81"/>
      <c r="C10" s="81"/>
      <c r="D10" s="81"/>
      <c r="E10" s="87"/>
      <c r="F10" s="80"/>
      <c r="G10" s="80"/>
      <c r="H10" s="80"/>
      <c r="I10" s="40"/>
      <c r="O10" s="42">
        <v>7</v>
      </c>
      <c r="P10" s="43">
        <f t="shared" si="0"/>
        <v>8.4</v>
      </c>
    </row>
    <row r="11" spans="1:18" ht="12.75" customHeight="1" x14ac:dyDescent="0.2">
      <c r="A11" s="89" t="s">
        <v>18</v>
      </c>
      <c r="B11" s="81">
        <v>180</v>
      </c>
      <c r="C11" s="81">
        <v>1</v>
      </c>
      <c r="D11" s="81">
        <f>B11*C11</f>
        <v>180</v>
      </c>
      <c r="E11" s="81">
        <v>1.2</v>
      </c>
      <c r="F11" s="76">
        <f>D11*E11</f>
        <v>216</v>
      </c>
      <c r="G11" s="76">
        <f>F11*0.05</f>
        <v>10.8</v>
      </c>
      <c r="H11" s="76">
        <f>F11*0.1</f>
        <v>21.6</v>
      </c>
      <c r="I11" s="45">
        <f>F11*$F$2+G11*$G$2+H11*$H$2</f>
        <v>28294.272000000001</v>
      </c>
      <c r="O11" s="42">
        <v>8</v>
      </c>
      <c r="P11" s="44">
        <f t="shared" si="0"/>
        <v>9.6</v>
      </c>
    </row>
    <row r="12" spans="1:18" x14ac:dyDescent="0.2">
      <c r="A12" s="89" t="s">
        <v>19</v>
      </c>
      <c r="B12" s="81">
        <v>180</v>
      </c>
      <c r="C12" s="81">
        <v>1</v>
      </c>
      <c r="D12" s="81">
        <f t="shared" ref="D12:D13" si="1">B12*C12</f>
        <v>180</v>
      </c>
      <c r="E12" s="81">
        <v>1.2</v>
      </c>
      <c r="F12" s="76">
        <f t="shared" ref="F12:F13" si="2">D12*E12</f>
        <v>216</v>
      </c>
      <c r="G12" s="76">
        <f t="shared" ref="G12:G13" si="3">F12*0.05</f>
        <v>10.8</v>
      </c>
      <c r="H12" s="76">
        <f t="shared" ref="H12:H13" si="4">F12*0.1</f>
        <v>21.6</v>
      </c>
      <c r="I12" s="45">
        <f t="shared" ref="I12:I13" si="5">F12*$F$2+G12*$G$2+H12*$H$2</f>
        <v>28294.272000000001</v>
      </c>
      <c r="O12" s="42">
        <v>9</v>
      </c>
      <c r="P12" s="43">
        <f t="shared" si="0"/>
        <v>10.799999999999999</v>
      </c>
    </row>
    <row r="13" spans="1:18" x14ac:dyDescent="0.2">
      <c r="A13" s="89" t="s">
        <v>143</v>
      </c>
      <c r="B13" s="81">
        <v>0.5</v>
      </c>
      <c r="C13" s="81">
        <v>330</v>
      </c>
      <c r="D13" s="81">
        <f t="shared" si="1"/>
        <v>165</v>
      </c>
      <c r="E13" s="81">
        <v>1.2</v>
      </c>
      <c r="F13" s="76">
        <f t="shared" si="2"/>
        <v>198</v>
      </c>
      <c r="G13" s="76">
        <f t="shared" si="3"/>
        <v>9.9</v>
      </c>
      <c r="H13" s="76">
        <f t="shared" si="4"/>
        <v>19.8</v>
      </c>
      <c r="I13" s="45">
        <f t="shared" si="5"/>
        <v>25936.415999999997</v>
      </c>
    </row>
    <row r="14" spans="1:18" x14ac:dyDescent="0.2">
      <c r="A14" s="88" t="s">
        <v>141</v>
      </c>
      <c r="B14" s="81" t="s">
        <v>134</v>
      </c>
      <c r="C14" s="81"/>
      <c r="D14" s="81"/>
      <c r="E14" s="81"/>
      <c r="F14" s="80"/>
      <c r="G14" s="80"/>
      <c r="H14" s="80"/>
      <c r="I14" s="40"/>
    </row>
    <row r="15" spans="1:18" ht="12.75" customHeight="1" x14ac:dyDescent="0.2">
      <c r="A15" s="88" t="s">
        <v>142</v>
      </c>
      <c r="B15" s="81" t="s">
        <v>135</v>
      </c>
      <c r="C15" s="81"/>
      <c r="D15" s="81"/>
      <c r="E15" s="81"/>
      <c r="F15" s="80"/>
      <c r="G15" s="80"/>
      <c r="H15" s="80"/>
      <c r="I15" s="40"/>
    </row>
    <row r="16" spans="1:18" ht="12.75" customHeight="1" x14ac:dyDescent="0.2">
      <c r="A16" s="88" t="s">
        <v>23</v>
      </c>
      <c r="B16" s="81"/>
      <c r="C16" s="81"/>
      <c r="D16" s="81"/>
      <c r="E16" s="81"/>
      <c r="F16" s="80"/>
      <c r="G16" s="80"/>
      <c r="H16" s="80"/>
      <c r="I16" s="40"/>
    </row>
    <row r="17" spans="1:10" ht="25.5" x14ac:dyDescent="0.2">
      <c r="A17" s="89" t="s">
        <v>24</v>
      </c>
      <c r="B17" s="81">
        <v>2</v>
      </c>
      <c r="C17" s="81">
        <v>1</v>
      </c>
      <c r="D17" s="81">
        <f t="shared" ref="D17:D24" si="6">B17*C17</f>
        <v>2</v>
      </c>
      <c r="E17" s="81">
        <v>1.2</v>
      </c>
      <c r="F17" s="76">
        <f t="shared" ref="F17:F23" si="7">D17*E17</f>
        <v>2.4</v>
      </c>
      <c r="G17" s="76">
        <f t="shared" ref="G17:G23" si="8">F17*0.05</f>
        <v>0.12</v>
      </c>
      <c r="H17" s="76">
        <f t="shared" ref="H17:H23" si="9">F17*0.1</f>
        <v>0.24</v>
      </c>
      <c r="I17" s="45">
        <f t="shared" ref="I17:I24" si="10">F17*$F$2+G17*$G$2+H17*$H$2</f>
        <v>314.38079999999997</v>
      </c>
    </row>
    <row r="18" spans="1:10" x14ac:dyDescent="0.2">
      <c r="A18" s="89" t="s">
        <v>25</v>
      </c>
      <c r="B18" s="81">
        <v>2</v>
      </c>
      <c r="C18" s="81">
        <v>1</v>
      </c>
      <c r="D18" s="81">
        <f t="shared" si="6"/>
        <v>2</v>
      </c>
      <c r="E18" s="81">
        <v>1.2</v>
      </c>
      <c r="F18" s="76">
        <f t="shared" si="7"/>
        <v>2.4</v>
      </c>
      <c r="G18" s="76">
        <f t="shared" si="8"/>
        <v>0.12</v>
      </c>
      <c r="H18" s="76">
        <f t="shared" si="9"/>
        <v>0.24</v>
      </c>
      <c r="I18" s="45">
        <f t="shared" si="10"/>
        <v>314.38079999999997</v>
      </c>
    </row>
    <row r="19" spans="1:10" x14ac:dyDescent="0.2">
      <c r="A19" s="89" t="s">
        <v>26</v>
      </c>
      <c r="B19" s="81">
        <v>2</v>
      </c>
      <c r="C19" s="81">
        <v>1</v>
      </c>
      <c r="D19" s="81">
        <f t="shared" si="6"/>
        <v>2</v>
      </c>
      <c r="E19" s="81">
        <v>1.2</v>
      </c>
      <c r="F19" s="76">
        <f t="shared" si="7"/>
        <v>2.4</v>
      </c>
      <c r="G19" s="76">
        <f t="shared" si="8"/>
        <v>0.12</v>
      </c>
      <c r="H19" s="76">
        <f t="shared" si="9"/>
        <v>0.24</v>
      </c>
      <c r="I19" s="45">
        <f t="shared" si="10"/>
        <v>314.38079999999997</v>
      </c>
    </row>
    <row r="20" spans="1:10" ht="25.5" x14ac:dyDescent="0.2">
      <c r="A20" s="89" t="s">
        <v>27</v>
      </c>
      <c r="B20" s="81">
        <v>2</v>
      </c>
      <c r="C20" s="81">
        <v>1</v>
      </c>
      <c r="D20" s="81">
        <f t="shared" si="6"/>
        <v>2</v>
      </c>
      <c r="E20" s="81">
        <v>1.2</v>
      </c>
      <c r="F20" s="76">
        <f t="shared" si="7"/>
        <v>2.4</v>
      </c>
      <c r="G20" s="76">
        <f t="shared" si="8"/>
        <v>0.12</v>
      </c>
      <c r="H20" s="76">
        <f t="shared" si="9"/>
        <v>0.24</v>
      </c>
      <c r="I20" s="45">
        <f t="shared" si="10"/>
        <v>314.38079999999997</v>
      </c>
    </row>
    <row r="21" spans="1:10" ht="25.5" x14ac:dyDescent="0.2">
      <c r="A21" s="89" t="s">
        <v>28</v>
      </c>
      <c r="B21" s="81">
        <v>2</v>
      </c>
      <c r="C21" s="81">
        <v>1</v>
      </c>
      <c r="D21" s="81">
        <f t="shared" si="6"/>
        <v>2</v>
      </c>
      <c r="E21" s="81">
        <v>1.2</v>
      </c>
      <c r="F21" s="76">
        <f t="shared" si="7"/>
        <v>2.4</v>
      </c>
      <c r="G21" s="76">
        <f t="shared" si="8"/>
        <v>0.12</v>
      </c>
      <c r="H21" s="76">
        <f t="shared" si="9"/>
        <v>0.24</v>
      </c>
      <c r="I21" s="45">
        <f t="shared" si="10"/>
        <v>314.38079999999997</v>
      </c>
    </row>
    <row r="22" spans="1:10" x14ac:dyDescent="0.2">
      <c r="A22" s="89" t="s">
        <v>29</v>
      </c>
      <c r="B22" s="81">
        <v>2</v>
      </c>
      <c r="C22" s="81">
        <v>1</v>
      </c>
      <c r="D22" s="81">
        <f t="shared" si="6"/>
        <v>2</v>
      </c>
      <c r="E22" s="81">
        <v>1.2</v>
      </c>
      <c r="F22" s="76">
        <f t="shared" si="7"/>
        <v>2.4</v>
      </c>
      <c r="G22" s="76">
        <f t="shared" si="8"/>
        <v>0.12</v>
      </c>
      <c r="H22" s="76">
        <f t="shared" si="9"/>
        <v>0.24</v>
      </c>
      <c r="I22" s="45">
        <f t="shared" si="10"/>
        <v>314.38079999999997</v>
      </c>
    </row>
    <row r="23" spans="1:10" ht="15.75" x14ac:dyDescent="0.2">
      <c r="A23" s="89" t="s">
        <v>147</v>
      </c>
      <c r="B23" s="81">
        <v>2</v>
      </c>
      <c r="C23" s="81">
        <v>1</v>
      </c>
      <c r="D23" s="81">
        <f t="shared" si="6"/>
        <v>2</v>
      </c>
      <c r="E23" s="81">
        <f>0.1*P11</f>
        <v>0.96</v>
      </c>
      <c r="F23" s="76">
        <f t="shared" si="7"/>
        <v>1.92</v>
      </c>
      <c r="G23" s="76">
        <f t="shared" si="8"/>
        <v>9.6000000000000002E-2</v>
      </c>
      <c r="H23" s="76">
        <f t="shared" si="9"/>
        <v>0.192</v>
      </c>
      <c r="I23" s="45">
        <f t="shared" si="10"/>
        <v>251.50463999999999</v>
      </c>
      <c r="J23" s="92" t="s">
        <v>176</v>
      </c>
    </row>
    <row r="24" spans="1:10" ht="15.75" x14ac:dyDescent="0.2">
      <c r="A24" s="113" t="s">
        <v>178</v>
      </c>
      <c r="B24" s="81">
        <v>2</v>
      </c>
      <c r="C24" s="81">
        <v>1</v>
      </c>
      <c r="D24" s="81">
        <f t="shared" si="6"/>
        <v>2</v>
      </c>
      <c r="E24" s="81">
        <f>0.1*P11</f>
        <v>0.96</v>
      </c>
      <c r="F24" s="76">
        <f t="shared" ref="F24" si="11">D24*E24</f>
        <v>1.92</v>
      </c>
      <c r="G24" s="76">
        <f t="shared" ref="G24" si="12">F24*0.05</f>
        <v>9.6000000000000002E-2</v>
      </c>
      <c r="H24" s="76">
        <f t="shared" ref="H24" si="13">F24*0.1</f>
        <v>0.192</v>
      </c>
      <c r="I24" s="45">
        <f t="shared" si="10"/>
        <v>251.50463999999999</v>
      </c>
      <c r="J24" s="92" t="s">
        <v>177</v>
      </c>
    </row>
    <row r="25" spans="1:10" ht="13.5" x14ac:dyDescent="0.25">
      <c r="A25" s="96" t="s">
        <v>153</v>
      </c>
      <c r="B25" s="95"/>
      <c r="C25" s="95"/>
      <c r="D25" s="95"/>
      <c r="E25" s="95"/>
      <c r="F25" s="114">
        <f>SUM(F9:H24)</f>
        <v>756.51599999999985</v>
      </c>
      <c r="G25" s="115"/>
      <c r="H25" s="116"/>
      <c r="I25" s="97">
        <f>SUM(I9:I24)</f>
        <v>86171.777279999995</v>
      </c>
    </row>
    <row r="26" spans="1:10" x14ac:dyDescent="0.2">
      <c r="A26" s="90" t="s">
        <v>31</v>
      </c>
      <c r="B26" s="81"/>
      <c r="C26" s="81"/>
      <c r="D26" s="81"/>
      <c r="E26" s="81"/>
      <c r="F26" s="80"/>
      <c r="G26" s="80"/>
      <c r="H26" s="80"/>
      <c r="I26" s="40"/>
    </row>
    <row r="27" spans="1:10" ht="12.75" customHeight="1" x14ac:dyDescent="0.2">
      <c r="A27" s="88" t="s">
        <v>132</v>
      </c>
      <c r="B27" s="81" t="s">
        <v>133</v>
      </c>
      <c r="C27" s="81"/>
      <c r="D27" s="81"/>
      <c r="E27" s="81"/>
      <c r="F27" s="80"/>
      <c r="G27" s="80"/>
      <c r="H27" s="80"/>
      <c r="I27" s="40"/>
    </row>
    <row r="28" spans="1:10" ht="12.75" customHeight="1" x14ac:dyDescent="0.2">
      <c r="A28" s="88" t="s">
        <v>139</v>
      </c>
      <c r="B28" s="81" t="s">
        <v>134</v>
      </c>
      <c r="C28" s="81"/>
      <c r="D28" s="81"/>
      <c r="E28" s="81"/>
      <c r="F28" s="80"/>
      <c r="G28" s="80"/>
      <c r="H28" s="80"/>
      <c r="I28" s="40"/>
    </row>
    <row r="29" spans="1:10" ht="12.75" customHeight="1" x14ac:dyDescent="0.2">
      <c r="A29" s="88" t="s">
        <v>138</v>
      </c>
      <c r="B29" s="81" t="s">
        <v>134</v>
      </c>
      <c r="C29" s="81"/>
      <c r="D29" s="81"/>
      <c r="E29" s="81"/>
      <c r="F29" s="80"/>
      <c r="G29" s="80"/>
      <c r="H29" s="80"/>
      <c r="I29" s="40"/>
    </row>
    <row r="30" spans="1:10" ht="12.75" customHeight="1" x14ac:dyDescent="0.2">
      <c r="A30" s="88" t="s">
        <v>137</v>
      </c>
      <c r="B30" s="81" t="s">
        <v>136</v>
      </c>
      <c r="C30" s="81"/>
      <c r="D30" s="81"/>
      <c r="E30" s="81"/>
      <c r="F30" s="80"/>
      <c r="G30" s="80"/>
      <c r="H30" s="80"/>
      <c r="I30" s="40"/>
    </row>
    <row r="31" spans="1:10" ht="12.75" customHeight="1" x14ac:dyDescent="0.2">
      <c r="A31" s="89" t="s">
        <v>186</v>
      </c>
      <c r="B31" s="81">
        <v>0.5</v>
      </c>
      <c r="C31" s="81">
        <v>1</v>
      </c>
      <c r="D31" s="81">
        <f t="shared" ref="D31" si="14">B31*C31</f>
        <v>0.5</v>
      </c>
      <c r="E31" s="81">
        <f>0.1*P11</f>
        <v>0.96</v>
      </c>
      <c r="F31" s="76">
        <f t="shared" ref="F31" si="15">D31*E31</f>
        <v>0.48</v>
      </c>
      <c r="G31" s="76">
        <f t="shared" ref="G31" si="16">F31*0.05</f>
        <v>2.4E-2</v>
      </c>
      <c r="H31" s="76">
        <f t="shared" ref="H31" si="17">F31*0.1</f>
        <v>4.8000000000000001E-2</v>
      </c>
      <c r="I31" s="45">
        <f t="shared" ref="I31" si="18">F31*$F$2+G31*$G$2+H31*$H$2</f>
        <v>62.876159999999999</v>
      </c>
      <c r="J31" s="92" t="s">
        <v>187</v>
      </c>
    </row>
    <row r="32" spans="1:10" x14ac:dyDescent="0.2">
      <c r="A32" s="88" t="s">
        <v>37</v>
      </c>
      <c r="B32" s="81"/>
      <c r="C32" s="81"/>
      <c r="D32" s="81"/>
      <c r="E32" s="81"/>
      <c r="F32" s="80"/>
      <c r="G32" s="80"/>
      <c r="H32" s="80"/>
      <c r="I32" s="40"/>
    </row>
    <row r="33" spans="1:10" ht="12.75" customHeight="1" x14ac:dyDescent="0.2">
      <c r="A33" s="89" t="s">
        <v>104</v>
      </c>
      <c r="B33" s="81">
        <v>8</v>
      </c>
      <c r="C33" s="81">
        <v>1</v>
      </c>
      <c r="D33" s="81">
        <f t="shared" ref="D33:D35" si="19">B33*C33</f>
        <v>8</v>
      </c>
      <c r="E33" s="81">
        <f>E9</f>
        <v>9.6</v>
      </c>
      <c r="F33" s="76">
        <f t="shared" ref="F33:F35" si="20">D33*E33</f>
        <v>76.8</v>
      </c>
      <c r="G33" s="76">
        <f t="shared" ref="G33:G35" si="21">F33*0.05</f>
        <v>3.84</v>
      </c>
      <c r="H33" s="76">
        <f t="shared" ref="H33:H35" si="22">F33*0.1</f>
        <v>7.68</v>
      </c>
      <c r="I33" s="45">
        <f t="shared" ref="I33:I35" si="23">F33*$F$2+G33*$G$2+H33*$H$2</f>
        <v>10060.185599999999</v>
      </c>
      <c r="J33" s="92" t="s">
        <v>131</v>
      </c>
    </row>
    <row r="34" spans="1:10" x14ac:dyDescent="0.2">
      <c r="A34" s="89" t="s">
        <v>105</v>
      </c>
      <c r="B34" s="81">
        <v>0.125</v>
      </c>
      <c r="C34" s="81">
        <v>330</v>
      </c>
      <c r="D34" s="81">
        <f t="shared" si="19"/>
        <v>41.25</v>
      </c>
      <c r="E34" s="81">
        <f>E9</f>
        <v>9.6</v>
      </c>
      <c r="F34" s="76">
        <f t="shared" si="20"/>
        <v>396</v>
      </c>
      <c r="G34" s="76">
        <f t="shared" si="21"/>
        <v>19.8</v>
      </c>
      <c r="H34" s="76">
        <f t="shared" si="22"/>
        <v>39.6</v>
      </c>
      <c r="I34" s="45">
        <f t="shared" si="23"/>
        <v>51872.831999999995</v>
      </c>
      <c r="J34" s="92" t="s">
        <v>131</v>
      </c>
    </row>
    <row r="35" spans="1:10" ht="25.5" x14ac:dyDescent="0.2">
      <c r="A35" s="89" t="s">
        <v>148</v>
      </c>
      <c r="B35" s="81">
        <v>8</v>
      </c>
      <c r="C35" s="81">
        <v>1</v>
      </c>
      <c r="D35" s="81">
        <f t="shared" si="19"/>
        <v>8</v>
      </c>
      <c r="E35" s="81">
        <f>E9</f>
        <v>9.6</v>
      </c>
      <c r="F35" s="76">
        <f t="shared" si="20"/>
        <v>76.8</v>
      </c>
      <c r="G35" s="76">
        <f t="shared" si="21"/>
        <v>3.84</v>
      </c>
      <c r="H35" s="76">
        <f t="shared" si="22"/>
        <v>7.68</v>
      </c>
      <c r="I35" s="45">
        <f t="shared" si="23"/>
        <v>10060.185599999999</v>
      </c>
      <c r="J35" s="92" t="s">
        <v>131</v>
      </c>
    </row>
    <row r="36" spans="1:10" x14ac:dyDescent="0.2">
      <c r="A36" s="88" t="s">
        <v>41</v>
      </c>
      <c r="B36" s="81"/>
      <c r="C36" s="81"/>
      <c r="D36" s="81"/>
      <c r="E36" s="81"/>
      <c r="F36" s="80"/>
      <c r="G36" s="80"/>
      <c r="H36" s="80"/>
      <c r="I36" s="40"/>
    </row>
    <row r="37" spans="1:10" ht="12.75" customHeight="1" x14ac:dyDescent="0.2">
      <c r="A37" s="89" t="s">
        <v>42</v>
      </c>
      <c r="B37" s="81">
        <v>16</v>
      </c>
      <c r="C37" s="81">
        <v>2</v>
      </c>
      <c r="D37" s="81">
        <f t="shared" ref="D37" si="24">B37*C37</f>
        <v>32</v>
      </c>
      <c r="E37" s="81">
        <f>E9</f>
        <v>9.6</v>
      </c>
      <c r="F37" s="76">
        <f t="shared" ref="F37" si="25">D37*E37</f>
        <v>307.2</v>
      </c>
      <c r="G37" s="76">
        <f t="shared" ref="G37" si="26">F37*0.05</f>
        <v>15.36</v>
      </c>
      <c r="H37" s="76">
        <f t="shared" ref="H37" si="27">F37*0.1</f>
        <v>30.72</v>
      </c>
      <c r="I37" s="45">
        <f t="shared" ref="I37" si="28">F37*$F$2+G37*$G$2+H37*$H$2</f>
        <v>40240.742399999996</v>
      </c>
      <c r="J37" s="92" t="s">
        <v>131</v>
      </c>
    </row>
    <row r="38" spans="1:10" x14ac:dyDescent="0.2">
      <c r="A38" s="88" t="s">
        <v>140</v>
      </c>
      <c r="B38" s="81" t="s">
        <v>193</v>
      </c>
      <c r="C38" s="81"/>
      <c r="D38" s="81"/>
      <c r="E38" s="81"/>
      <c r="F38" s="76"/>
      <c r="G38" s="76"/>
      <c r="H38" s="76"/>
      <c r="I38" s="39"/>
    </row>
    <row r="39" spans="1:10" ht="12.75" customHeight="1" x14ac:dyDescent="0.25">
      <c r="A39" s="98" t="s">
        <v>154</v>
      </c>
      <c r="B39" s="99"/>
      <c r="C39" s="99"/>
      <c r="D39" s="99"/>
      <c r="E39" s="99"/>
      <c r="F39" s="114">
        <f>SUM(F31:H37)</f>
        <v>985.87199999999996</v>
      </c>
      <c r="G39" s="115"/>
      <c r="H39" s="116"/>
      <c r="I39" s="97">
        <f>SUM(I31:I37)</f>
        <v>112296.82175999999</v>
      </c>
    </row>
    <row r="40" spans="1:10" ht="12.75" customHeight="1" x14ac:dyDescent="0.2">
      <c r="A40" s="112" t="s">
        <v>189</v>
      </c>
      <c r="B40" s="81"/>
      <c r="C40" s="81"/>
      <c r="D40" s="81"/>
      <c r="E40" s="81"/>
      <c r="F40" s="117">
        <f>ROUND(F25+F39, -1)</f>
        <v>1740</v>
      </c>
      <c r="G40" s="118"/>
      <c r="H40" s="119"/>
      <c r="I40" s="46">
        <f>ROUND(I25+I39, -3)</f>
        <v>198000</v>
      </c>
    </row>
    <row r="41" spans="1:10" ht="12.75" customHeight="1" x14ac:dyDescent="0.2">
      <c r="A41" s="112" t="s">
        <v>190</v>
      </c>
      <c r="B41" s="81"/>
      <c r="C41" s="81"/>
      <c r="D41" s="81"/>
      <c r="E41" s="81"/>
      <c r="F41" s="76"/>
      <c r="G41" s="82"/>
      <c r="H41" s="76"/>
      <c r="I41" s="94">
        <f>ROUND(Capital!D11+Capital!G11, -3)</f>
        <v>283000</v>
      </c>
    </row>
    <row r="42" spans="1:10" ht="15.75" x14ac:dyDescent="0.2">
      <c r="A42" s="90" t="s">
        <v>191</v>
      </c>
      <c r="B42" s="81"/>
      <c r="C42" s="81"/>
      <c r="D42" s="81"/>
      <c r="E42" s="81"/>
      <c r="F42" s="76"/>
      <c r="G42" s="76"/>
      <c r="H42" s="76"/>
      <c r="I42" s="46">
        <f>I40+I41</f>
        <v>481000</v>
      </c>
    </row>
    <row r="43" spans="1:10" ht="12.75" customHeight="1" x14ac:dyDescent="0.2">
      <c r="A43" s="120" t="s">
        <v>179</v>
      </c>
      <c r="B43" s="120"/>
      <c r="C43" s="120"/>
      <c r="D43" s="120"/>
      <c r="E43" s="120"/>
      <c r="F43" s="120"/>
      <c r="G43" s="120"/>
      <c r="H43" s="120"/>
      <c r="I43" s="120"/>
    </row>
    <row r="44" spans="1:10" x14ac:dyDescent="0.2">
      <c r="A44" s="121"/>
      <c r="B44" s="121"/>
      <c r="C44" s="121"/>
      <c r="D44" s="121"/>
      <c r="E44" s="121"/>
      <c r="F44" s="121"/>
      <c r="G44" s="121"/>
      <c r="H44" s="121"/>
      <c r="I44" s="121"/>
    </row>
    <row r="45" spans="1:10" ht="39.6" customHeight="1" x14ac:dyDescent="0.2">
      <c r="A45" s="121" t="s">
        <v>180</v>
      </c>
      <c r="B45" s="121"/>
      <c r="C45" s="121"/>
      <c r="D45" s="121"/>
      <c r="E45" s="121"/>
      <c r="F45" s="121"/>
      <c r="G45" s="121"/>
      <c r="H45" s="121"/>
      <c r="I45" s="121"/>
    </row>
    <row r="46" spans="1:10" ht="15.75" x14ac:dyDescent="0.2">
      <c r="A46" s="85" t="s">
        <v>181</v>
      </c>
    </row>
    <row r="47" spans="1:10" ht="15.75" x14ac:dyDescent="0.2">
      <c r="A47" s="85" t="s">
        <v>188</v>
      </c>
    </row>
    <row r="49" spans="9:10" x14ac:dyDescent="0.2">
      <c r="I49" s="74">
        <f>'Total Annual Responses'!F16</f>
        <v>9.120000000000001</v>
      </c>
      <c r="J49" s="21" t="s">
        <v>125</v>
      </c>
    </row>
    <row r="50" spans="9:10" x14ac:dyDescent="0.2">
      <c r="I50" s="74">
        <f>F40/I49</f>
        <v>190.78947368421049</v>
      </c>
      <c r="J50" s="21" t="s">
        <v>124</v>
      </c>
    </row>
  </sheetData>
  <mergeCells count="5">
    <mergeCell ref="F39:H39"/>
    <mergeCell ref="F40:H40"/>
    <mergeCell ref="F25:H25"/>
    <mergeCell ref="A43:I44"/>
    <mergeCell ref="A45:I45"/>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workbookViewId="0">
      <selection activeCell="D18" sqref="D18:D19"/>
    </sheetView>
  </sheetViews>
  <sheetFormatPr defaultColWidth="9.140625" defaultRowHeight="12.75" x14ac:dyDescent="0.2"/>
  <cols>
    <col min="1" max="1" width="37.42578125" style="21" bestFit="1" customWidth="1"/>
    <col min="2" max="5" width="11" style="21" customWidth="1"/>
    <col min="6" max="8" width="12" style="21" customWidth="1"/>
    <col min="9" max="9" width="10.42578125" style="21" customWidth="1"/>
    <col min="10" max="16384" width="9.140625" style="21"/>
  </cols>
  <sheetData>
    <row r="1" spans="1:10" x14ac:dyDescent="0.2">
      <c r="A1" s="109" t="s">
        <v>167</v>
      </c>
    </row>
    <row r="2" spans="1:10" x14ac:dyDescent="0.2">
      <c r="A2" s="109"/>
      <c r="F2" s="21">
        <v>48.75</v>
      </c>
      <c r="G2" s="21">
        <v>65.709999999999994</v>
      </c>
      <c r="H2" s="21">
        <v>26.38</v>
      </c>
      <c r="J2" s="92" t="s">
        <v>144</v>
      </c>
    </row>
    <row r="3" spans="1:10" ht="51" x14ac:dyDescent="0.2">
      <c r="A3" s="55" t="s">
        <v>72</v>
      </c>
      <c r="B3" s="56" t="s">
        <v>73</v>
      </c>
      <c r="C3" s="56" t="s">
        <v>74</v>
      </c>
      <c r="D3" s="56" t="s">
        <v>75</v>
      </c>
      <c r="E3" s="56" t="s">
        <v>174</v>
      </c>
      <c r="F3" s="56" t="s">
        <v>77</v>
      </c>
      <c r="G3" s="56" t="s">
        <v>78</v>
      </c>
      <c r="H3" s="56" t="s">
        <v>79</v>
      </c>
      <c r="I3" s="56" t="s">
        <v>175</v>
      </c>
    </row>
    <row r="4" spans="1:10" x14ac:dyDescent="0.2">
      <c r="A4" s="57" t="s">
        <v>81</v>
      </c>
      <c r="B4" s="58">
        <v>24</v>
      </c>
      <c r="C4" s="58">
        <v>1</v>
      </c>
      <c r="D4" s="58">
        <f>B4*C4</f>
        <v>24</v>
      </c>
      <c r="E4" s="58">
        <v>1.2</v>
      </c>
      <c r="F4" s="58">
        <f>D4*E4</f>
        <v>28.799999999999997</v>
      </c>
      <c r="G4" s="58">
        <f>F4*0.05</f>
        <v>1.44</v>
      </c>
      <c r="H4" s="58">
        <f>F4*0.1</f>
        <v>2.88</v>
      </c>
      <c r="I4" s="59">
        <f t="shared" ref="I4:I12" si="0">F4*$F$2+G4*$G$2+H4*$H$2</f>
        <v>1574.5967999999998</v>
      </c>
    </row>
    <row r="5" spans="1:10" x14ac:dyDescent="0.2">
      <c r="A5" s="57" t="s">
        <v>168</v>
      </c>
      <c r="B5" s="58">
        <v>2</v>
      </c>
      <c r="C5" s="58">
        <v>1</v>
      </c>
      <c r="D5" s="58">
        <f t="shared" ref="D5:D11" si="1">B5*C5</f>
        <v>2</v>
      </c>
      <c r="E5" s="60">
        <v>1.2</v>
      </c>
      <c r="F5" s="58">
        <f t="shared" ref="F5:F10" si="2">D5*E5</f>
        <v>2.4</v>
      </c>
      <c r="G5" s="58">
        <f t="shared" ref="G5:G11" si="3">F5*0.05</f>
        <v>0.12</v>
      </c>
      <c r="H5" s="58">
        <v>0.24</v>
      </c>
      <c r="I5" s="59">
        <f t="shared" si="0"/>
        <v>131.21639999999999</v>
      </c>
    </row>
    <row r="6" spans="1:10" x14ac:dyDescent="0.2">
      <c r="A6" s="57" t="s">
        <v>83</v>
      </c>
      <c r="B6" s="58">
        <v>0.5</v>
      </c>
      <c r="C6" s="58">
        <v>1</v>
      </c>
      <c r="D6" s="58">
        <f t="shared" si="1"/>
        <v>0.5</v>
      </c>
      <c r="E6" s="60">
        <v>1.2</v>
      </c>
      <c r="F6" s="58">
        <f t="shared" si="2"/>
        <v>0.6</v>
      </c>
      <c r="G6" s="58">
        <f t="shared" si="3"/>
        <v>0.03</v>
      </c>
      <c r="H6" s="58">
        <v>0.06</v>
      </c>
      <c r="I6" s="59">
        <f t="shared" si="0"/>
        <v>32.804099999999998</v>
      </c>
    </row>
    <row r="7" spans="1:10" x14ac:dyDescent="0.2">
      <c r="A7" s="57" t="s">
        <v>169</v>
      </c>
      <c r="B7" s="58">
        <v>0.5</v>
      </c>
      <c r="C7" s="58">
        <v>1</v>
      </c>
      <c r="D7" s="58">
        <f t="shared" si="1"/>
        <v>0.5</v>
      </c>
      <c r="E7" s="60">
        <v>1.2</v>
      </c>
      <c r="F7" s="58">
        <f t="shared" ref="F7:F8" si="4">D7*E7</f>
        <v>0.6</v>
      </c>
      <c r="G7" s="58">
        <f t="shared" ref="G7:G8" si="5">F7*0.05</f>
        <v>0.03</v>
      </c>
      <c r="H7" s="58">
        <v>0.06</v>
      </c>
      <c r="I7" s="59">
        <f t="shared" si="0"/>
        <v>32.804099999999998</v>
      </c>
      <c r="J7" s="92" t="s">
        <v>172</v>
      </c>
    </row>
    <row r="8" spans="1:10" x14ac:dyDescent="0.2">
      <c r="A8" s="57" t="s">
        <v>170</v>
      </c>
      <c r="B8" s="58">
        <v>1</v>
      </c>
      <c r="C8" s="58">
        <v>1</v>
      </c>
      <c r="D8" s="58">
        <f t="shared" si="1"/>
        <v>1</v>
      </c>
      <c r="E8" s="60">
        <v>1.2</v>
      </c>
      <c r="F8" s="58">
        <f t="shared" si="4"/>
        <v>1.2</v>
      </c>
      <c r="G8" s="58">
        <f t="shared" si="5"/>
        <v>0.06</v>
      </c>
      <c r="H8" s="58">
        <v>0.06</v>
      </c>
      <c r="I8" s="59">
        <f t="shared" si="0"/>
        <v>64.025400000000005</v>
      </c>
      <c r="J8" s="92" t="s">
        <v>172</v>
      </c>
    </row>
    <row r="9" spans="1:10" x14ac:dyDescent="0.2">
      <c r="A9" s="57" t="s">
        <v>84</v>
      </c>
      <c r="B9" s="58">
        <v>0.5</v>
      </c>
      <c r="C9" s="58">
        <v>1</v>
      </c>
      <c r="D9" s="58">
        <f t="shared" si="1"/>
        <v>0.5</v>
      </c>
      <c r="E9" s="60">
        <v>1.2</v>
      </c>
      <c r="F9" s="58">
        <f t="shared" si="2"/>
        <v>0.6</v>
      </c>
      <c r="G9" s="58">
        <f t="shared" si="3"/>
        <v>0.03</v>
      </c>
      <c r="H9" s="58">
        <v>0.06</v>
      </c>
      <c r="I9" s="59">
        <f t="shared" si="0"/>
        <v>32.804099999999998</v>
      </c>
    </row>
    <row r="10" spans="1:10" x14ac:dyDescent="0.2">
      <c r="A10" s="57" t="s">
        <v>171</v>
      </c>
      <c r="B10" s="58">
        <v>8</v>
      </c>
      <c r="C10" s="58">
        <v>1</v>
      </c>
      <c r="D10" s="58">
        <f t="shared" si="1"/>
        <v>8</v>
      </c>
      <c r="E10" s="60">
        <v>1.2</v>
      </c>
      <c r="F10" s="58">
        <f t="shared" si="2"/>
        <v>9.6</v>
      </c>
      <c r="G10" s="58">
        <f t="shared" si="3"/>
        <v>0.48</v>
      </c>
      <c r="H10" s="61">
        <v>9.6000000000000002E-2</v>
      </c>
      <c r="I10" s="59">
        <f t="shared" si="0"/>
        <v>502.07328000000001</v>
      </c>
    </row>
    <row r="11" spans="1:10" ht="15.75" x14ac:dyDescent="0.2">
      <c r="A11" s="57" t="s">
        <v>183</v>
      </c>
      <c r="B11" s="58">
        <v>8</v>
      </c>
      <c r="C11" s="58">
        <v>1</v>
      </c>
      <c r="D11" s="58">
        <f t="shared" si="1"/>
        <v>8</v>
      </c>
      <c r="E11" s="58">
        <f>'Table 1'!E23</f>
        <v>0.96</v>
      </c>
      <c r="F11" s="58">
        <f>D11*E11</f>
        <v>7.68</v>
      </c>
      <c r="G11" s="58">
        <f t="shared" si="3"/>
        <v>0.38400000000000001</v>
      </c>
      <c r="H11" s="61">
        <v>2.8799999999999999E-2</v>
      </c>
      <c r="I11" s="59">
        <f t="shared" si="0"/>
        <v>400.39238399999999</v>
      </c>
    </row>
    <row r="12" spans="1:10" ht="15.75" x14ac:dyDescent="0.2">
      <c r="A12" s="43" t="s">
        <v>184</v>
      </c>
      <c r="B12" s="42">
        <v>2</v>
      </c>
      <c r="C12" s="58">
        <v>1</v>
      </c>
      <c r="D12" s="58">
        <f t="shared" ref="D12" si="6">B12*C12</f>
        <v>2</v>
      </c>
      <c r="E12" s="42">
        <f>'Table 1'!E23</f>
        <v>0.96</v>
      </c>
      <c r="F12" s="58">
        <f>D12*E12</f>
        <v>1.92</v>
      </c>
      <c r="G12" s="58">
        <f t="shared" ref="G12" si="7">F12*0.05</f>
        <v>9.6000000000000002E-2</v>
      </c>
      <c r="H12" s="61">
        <v>2.8799999999999999E-2</v>
      </c>
      <c r="I12" s="59">
        <f t="shared" si="0"/>
        <v>100.66790399999999</v>
      </c>
      <c r="J12" s="92" t="s">
        <v>172</v>
      </c>
    </row>
    <row r="13" spans="1:10" ht="15.75" x14ac:dyDescent="0.2">
      <c r="A13" s="55" t="s">
        <v>192</v>
      </c>
      <c r="B13" s="62"/>
      <c r="C13" s="62"/>
      <c r="D13" s="62"/>
      <c r="E13" s="62"/>
      <c r="F13" s="122">
        <f>SUM(F4:H12)</f>
        <v>59.583600000000004</v>
      </c>
      <c r="G13" s="122"/>
      <c r="H13" s="122"/>
      <c r="I13" s="110">
        <f>ROUND(SUM(I4:I12), -1)</f>
        <v>2870</v>
      </c>
    </row>
    <row r="14" spans="1:10" ht="15.6" customHeight="1" x14ac:dyDescent="0.2">
      <c r="A14" s="120" t="s">
        <v>179</v>
      </c>
      <c r="B14" s="120"/>
      <c r="C14" s="120"/>
      <c r="D14" s="120"/>
      <c r="E14" s="120"/>
      <c r="F14" s="120"/>
      <c r="G14" s="120"/>
      <c r="H14" s="120"/>
      <c r="I14" s="120"/>
    </row>
    <row r="15" spans="1:10" x14ac:dyDescent="0.2">
      <c r="A15" s="121"/>
      <c r="B15" s="121"/>
      <c r="C15" s="121"/>
      <c r="D15" s="121"/>
      <c r="E15" s="121"/>
      <c r="F15" s="121"/>
      <c r="G15" s="121"/>
      <c r="H15" s="121"/>
      <c r="I15" s="121"/>
    </row>
    <row r="16" spans="1:10" x14ac:dyDescent="0.2">
      <c r="A16" s="123" t="s">
        <v>182</v>
      </c>
      <c r="B16" s="123"/>
      <c r="C16" s="123"/>
      <c r="D16" s="123"/>
      <c r="E16" s="123"/>
      <c r="F16" s="123"/>
      <c r="G16" s="123"/>
      <c r="H16" s="123"/>
      <c r="I16" s="123"/>
    </row>
    <row r="17" spans="1:9" ht="27" customHeight="1" x14ac:dyDescent="0.2">
      <c r="A17" s="123"/>
      <c r="B17" s="123"/>
      <c r="C17" s="123"/>
      <c r="D17" s="123"/>
      <c r="E17" s="123"/>
      <c r="F17" s="123"/>
      <c r="G17" s="123"/>
      <c r="H17" s="123"/>
      <c r="I17" s="123"/>
    </row>
    <row r="18" spans="1:9" ht="15.75" x14ac:dyDescent="0.2">
      <c r="A18" s="85" t="s">
        <v>181</v>
      </c>
    </row>
    <row r="19" spans="1:9" ht="15.75" x14ac:dyDescent="0.2">
      <c r="A19" s="85" t="s">
        <v>188</v>
      </c>
    </row>
  </sheetData>
  <mergeCells count="3">
    <mergeCell ref="F13:H13"/>
    <mergeCell ref="A14:I15"/>
    <mergeCell ref="A16:I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16"/>
  <sheetViews>
    <sheetView workbookViewId="0">
      <selection activeCell="C20" sqref="C20"/>
    </sheetView>
  </sheetViews>
  <sheetFormatPr defaultColWidth="9.140625" defaultRowHeight="12.75" x14ac:dyDescent="0.2"/>
  <cols>
    <col min="1" max="1" width="23.28515625" style="21" bestFit="1" customWidth="1"/>
    <col min="2" max="3" width="12.5703125" style="21" customWidth="1"/>
    <col min="4" max="4" width="13.42578125" style="21" customWidth="1"/>
    <col min="5" max="5" width="12.140625" style="21" customWidth="1"/>
    <col min="6" max="16384" width="9.140625" style="21"/>
  </cols>
  <sheetData>
    <row r="3" spans="1:7" ht="13.5" thickBot="1" x14ac:dyDescent="0.25"/>
    <row r="4" spans="1:7" x14ac:dyDescent="0.2">
      <c r="A4" s="65"/>
      <c r="B4" s="49"/>
      <c r="C4" s="49"/>
      <c r="D4" s="49"/>
      <c r="E4" s="49"/>
      <c r="F4" s="49"/>
      <c r="G4" s="52"/>
    </row>
    <row r="5" spans="1:7" x14ac:dyDescent="0.2">
      <c r="A5" s="47" t="s">
        <v>109</v>
      </c>
      <c r="B5" s="50" t="s">
        <v>111</v>
      </c>
      <c r="C5" s="50" t="s">
        <v>113</v>
      </c>
      <c r="D5" s="50" t="s">
        <v>115</v>
      </c>
      <c r="E5" s="50" t="s">
        <v>117</v>
      </c>
      <c r="F5" s="50" t="s">
        <v>119</v>
      </c>
      <c r="G5" s="53" t="s">
        <v>121</v>
      </c>
    </row>
    <row r="6" spans="1:7" ht="51" x14ac:dyDescent="0.2">
      <c r="A6" s="48" t="s">
        <v>110</v>
      </c>
      <c r="B6" s="51" t="s">
        <v>112</v>
      </c>
      <c r="C6" s="51" t="s">
        <v>114</v>
      </c>
      <c r="D6" s="51" t="s">
        <v>116</v>
      </c>
      <c r="E6" s="51" t="s">
        <v>118</v>
      </c>
      <c r="F6" s="51" t="s">
        <v>120</v>
      </c>
      <c r="G6" s="54" t="s">
        <v>122</v>
      </c>
    </row>
    <row r="7" spans="1:7" x14ac:dyDescent="0.2">
      <c r="A7" s="43" t="s">
        <v>123</v>
      </c>
      <c r="B7" s="63">
        <v>136174</v>
      </c>
      <c r="C7" s="66">
        <f>'Table 1'!R4</f>
        <v>1.2</v>
      </c>
      <c r="D7" s="67">
        <f>B7*C7</f>
        <v>163408.79999999999</v>
      </c>
      <c r="E7" s="63">
        <f>23488/2.4</f>
        <v>9786.6666666666679</v>
      </c>
      <c r="F7" s="93">
        <f>'Table 1'!E9</f>
        <v>9.6</v>
      </c>
      <c r="G7" s="64">
        <f>E7*F7</f>
        <v>93952.000000000015</v>
      </c>
    </row>
    <row r="8" spans="1:7" x14ac:dyDescent="0.2">
      <c r="A8" s="43" t="s">
        <v>106</v>
      </c>
      <c r="B8" s="67">
        <v>15019</v>
      </c>
      <c r="C8" s="66">
        <f>'Table 1'!R4</f>
        <v>1.2</v>
      </c>
      <c r="D8" s="67">
        <f t="shared" ref="D8:D9" si="0">B8*C8</f>
        <v>18022.8</v>
      </c>
      <c r="E8" s="67"/>
      <c r="F8" s="68"/>
      <c r="G8" s="67"/>
    </row>
    <row r="9" spans="1:7" x14ac:dyDescent="0.2">
      <c r="A9" s="43" t="s">
        <v>107</v>
      </c>
      <c r="B9" s="67">
        <v>6229</v>
      </c>
      <c r="C9" s="66">
        <f>'Table 1'!R4</f>
        <v>1.2</v>
      </c>
      <c r="D9" s="67">
        <f t="shared" si="0"/>
        <v>7474.7999999999993</v>
      </c>
      <c r="E9" s="67"/>
      <c r="F9" s="68"/>
      <c r="G9" s="67"/>
    </row>
    <row r="10" spans="1:7" x14ac:dyDescent="0.2">
      <c r="A10" s="43" t="s">
        <v>108</v>
      </c>
      <c r="B10" s="67"/>
      <c r="C10" s="66"/>
      <c r="D10" s="67"/>
      <c r="E10" s="67">
        <f>103/2.4</f>
        <v>42.916666666666671</v>
      </c>
      <c r="F10" s="66">
        <f>'Table 1'!E9</f>
        <v>9.6</v>
      </c>
      <c r="G10" s="67">
        <f>E10*F10</f>
        <v>412.00000000000006</v>
      </c>
    </row>
    <row r="11" spans="1:7" x14ac:dyDescent="0.2">
      <c r="A11" s="71" t="s">
        <v>127</v>
      </c>
      <c r="B11" s="72"/>
      <c r="C11" s="73"/>
      <c r="D11" s="72">
        <f>ROUND(SUM(D7:D10), -3)</f>
        <v>189000</v>
      </c>
      <c r="E11" s="72"/>
      <c r="F11" s="73"/>
      <c r="G11" s="72">
        <f>ROUND(SUM(G7:G10), -2)</f>
        <v>94400</v>
      </c>
    </row>
    <row r="12" spans="1:7" x14ac:dyDescent="0.2">
      <c r="B12" s="69"/>
      <c r="C12" s="70"/>
      <c r="D12" s="69"/>
      <c r="E12" s="69"/>
      <c r="F12" s="70"/>
      <c r="G12" s="69"/>
    </row>
    <row r="16" spans="1:7" x14ac:dyDescent="0.2">
      <c r="A16" s="21" t="s">
        <v>126</v>
      </c>
      <c r="B16" s="69">
        <f>ROUND(D11+G11, -3)</f>
        <v>283000</v>
      </c>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2BE5-14E9-4B9E-8E62-59991E315C3C}">
  <dimension ref="B1:F16"/>
  <sheetViews>
    <sheetView topLeftCell="A5" workbookViewId="0">
      <selection activeCell="B15" sqref="B15:F15"/>
    </sheetView>
  </sheetViews>
  <sheetFormatPr defaultRowHeight="15" x14ac:dyDescent="0.25"/>
  <cols>
    <col min="2" max="2" width="30" customWidth="1"/>
    <col min="3" max="3" width="9.5703125" customWidth="1"/>
    <col min="5" max="5" width="23.42578125" customWidth="1"/>
  </cols>
  <sheetData>
    <row r="1" spans="2:6" ht="15.75" thickBot="1" x14ac:dyDescent="0.3"/>
    <row r="2" spans="2:6" ht="15.75" x14ac:dyDescent="0.25">
      <c r="B2" s="124"/>
      <c r="C2" s="125"/>
      <c r="D2" s="125"/>
      <c r="E2" s="125"/>
      <c r="F2" s="126"/>
    </row>
    <row r="3" spans="2:6" ht="16.5" thickBot="1" x14ac:dyDescent="0.3">
      <c r="B3" s="127" t="s">
        <v>155</v>
      </c>
      <c r="C3" s="128"/>
      <c r="D3" s="128"/>
      <c r="E3" s="128"/>
      <c r="F3" s="129"/>
    </row>
    <row r="4" spans="2:6" x14ac:dyDescent="0.25">
      <c r="B4" s="101"/>
      <c r="C4" s="104"/>
      <c r="D4" s="104"/>
      <c r="E4" s="104"/>
      <c r="F4" s="104"/>
    </row>
    <row r="5" spans="2:6" x14ac:dyDescent="0.25">
      <c r="B5" s="102" t="s">
        <v>109</v>
      </c>
      <c r="C5" s="104" t="s">
        <v>111</v>
      </c>
      <c r="D5" s="104" t="s">
        <v>113</v>
      </c>
      <c r="E5" s="104" t="s">
        <v>115</v>
      </c>
      <c r="F5" s="104" t="s">
        <v>117</v>
      </c>
    </row>
    <row r="6" spans="2:6" ht="48" x14ac:dyDescent="0.25">
      <c r="B6" s="102"/>
      <c r="C6" s="104"/>
      <c r="D6" s="104"/>
      <c r="E6" s="104" t="s">
        <v>159</v>
      </c>
      <c r="F6" s="104" t="s">
        <v>155</v>
      </c>
    </row>
    <row r="7" spans="2:6" ht="36.75" thickBot="1" x14ac:dyDescent="0.3">
      <c r="B7" s="103" t="s">
        <v>156</v>
      </c>
      <c r="C7" s="105" t="s">
        <v>157</v>
      </c>
      <c r="D7" s="105" t="s">
        <v>158</v>
      </c>
      <c r="E7" s="106"/>
      <c r="F7" s="105" t="s">
        <v>160</v>
      </c>
    </row>
    <row r="8" spans="2:6" ht="24.75" thickBot="1" x14ac:dyDescent="0.3">
      <c r="B8" s="108" t="s">
        <v>161</v>
      </c>
      <c r="C8" s="105">
        <f>'Table 1'!R4</f>
        <v>1.2</v>
      </c>
      <c r="D8" s="105">
        <v>1</v>
      </c>
      <c r="E8" s="105">
        <v>0</v>
      </c>
      <c r="F8" s="105">
        <f>C8*D8-E8</f>
        <v>1.2</v>
      </c>
    </row>
    <row r="9" spans="2:6" ht="15.75" thickBot="1" x14ac:dyDescent="0.3">
      <c r="B9" s="108" t="s">
        <v>83</v>
      </c>
      <c r="C9" s="105">
        <f>'Table 1'!R4</f>
        <v>1.2</v>
      </c>
      <c r="D9" s="105">
        <v>1</v>
      </c>
      <c r="E9" s="105">
        <v>0</v>
      </c>
      <c r="F9" s="105">
        <f t="shared" ref="F9:F14" si="0">C9*D9-E9</f>
        <v>1.2</v>
      </c>
    </row>
    <row r="10" spans="2:6" ht="24.75" thickBot="1" x14ac:dyDescent="0.3">
      <c r="B10" s="108" t="s">
        <v>162</v>
      </c>
      <c r="C10" s="105">
        <v>1.2</v>
      </c>
      <c r="D10" s="105">
        <v>1</v>
      </c>
      <c r="E10" s="105">
        <v>0</v>
      </c>
      <c r="F10" s="105">
        <f t="shared" si="0"/>
        <v>1.2</v>
      </c>
    </row>
    <row r="11" spans="2:6" ht="15.75" thickBot="1" x14ac:dyDescent="0.3">
      <c r="B11" s="108" t="s">
        <v>163</v>
      </c>
      <c r="C11" s="105">
        <v>1.2</v>
      </c>
      <c r="D11" s="105">
        <v>1</v>
      </c>
      <c r="E11" s="105">
        <v>0</v>
      </c>
      <c r="F11" s="105">
        <f t="shared" si="0"/>
        <v>1.2</v>
      </c>
    </row>
    <row r="12" spans="2:6" ht="15.75" thickBot="1" x14ac:dyDescent="0.3">
      <c r="B12" s="108" t="s">
        <v>164</v>
      </c>
      <c r="C12" s="105">
        <v>1.2</v>
      </c>
      <c r="D12" s="105">
        <v>1</v>
      </c>
      <c r="E12" s="105">
        <v>0</v>
      </c>
      <c r="F12" s="105">
        <f t="shared" si="0"/>
        <v>1.2</v>
      </c>
    </row>
    <row r="13" spans="2:6" ht="15.75" thickBot="1" x14ac:dyDescent="0.3">
      <c r="B13" s="108" t="s">
        <v>165</v>
      </c>
      <c r="C13" s="105">
        <v>1.2</v>
      </c>
      <c r="D13" s="105">
        <v>1</v>
      </c>
      <c r="E13" s="105">
        <v>0</v>
      </c>
      <c r="F13" s="105">
        <f t="shared" si="0"/>
        <v>1.2</v>
      </c>
    </row>
    <row r="14" spans="2:6" ht="15.75" thickBot="1" x14ac:dyDescent="0.3">
      <c r="B14" s="108" t="s">
        <v>166</v>
      </c>
      <c r="C14" s="105">
        <f>'Table 1'!E23</f>
        <v>0.96</v>
      </c>
      <c r="D14" s="105">
        <v>1</v>
      </c>
      <c r="E14" s="105">
        <v>0</v>
      </c>
      <c r="F14" s="105">
        <f t="shared" si="0"/>
        <v>0.96</v>
      </c>
    </row>
    <row r="15" spans="2:6" ht="15.75" thickBot="1" x14ac:dyDescent="0.3">
      <c r="B15" s="108" t="s">
        <v>185</v>
      </c>
      <c r="C15" s="105">
        <f>'Table 1'!E24</f>
        <v>0.96</v>
      </c>
      <c r="D15" s="105">
        <v>1</v>
      </c>
      <c r="E15" s="105">
        <v>0</v>
      </c>
      <c r="F15" s="105">
        <f t="shared" ref="F15" si="1">C15*D15-E15</f>
        <v>0.96</v>
      </c>
    </row>
    <row r="16" spans="2:6" x14ac:dyDescent="0.25">
      <c r="B16" s="107"/>
      <c r="C16" s="100"/>
      <c r="D16" s="100"/>
      <c r="E16" s="100" t="s">
        <v>173</v>
      </c>
      <c r="F16" s="111">
        <f>SUM(F8:F15)</f>
        <v>9.120000000000001</v>
      </c>
    </row>
  </sheetData>
  <mergeCells count="2">
    <mergeCell ref="B2:F2"/>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55"/>
  <sheetViews>
    <sheetView workbookViewId="0">
      <selection activeCell="H2" sqref="H2:J2"/>
    </sheetView>
  </sheetViews>
  <sheetFormatPr defaultColWidth="9.140625" defaultRowHeight="15" x14ac:dyDescent="0.25"/>
  <cols>
    <col min="1" max="1" width="2.140625" style="37" customWidth="1"/>
    <col min="2" max="2" width="2.85546875" style="37" customWidth="1"/>
    <col min="3" max="3" width="41" style="37" customWidth="1"/>
    <col min="4" max="4" width="7.5703125" style="37" customWidth="1"/>
    <col min="5" max="5" width="8" style="37" customWidth="1"/>
    <col min="6" max="6" width="9" style="37" customWidth="1"/>
    <col min="7" max="11" width="10.85546875" style="37" customWidth="1"/>
    <col min="12" max="12" width="9.140625" style="37"/>
    <col min="13" max="13" width="2.85546875" style="37" customWidth="1"/>
    <col min="14" max="14" width="3.42578125" style="37" customWidth="1"/>
    <col min="15" max="15" width="38.42578125" style="37" customWidth="1"/>
    <col min="16" max="24" width="9.140625" style="37"/>
    <col min="25" max="25" width="2.7109375" style="37" customWidth="1"/>
    <col min="26" max="26" width="3.42578125" style="37" customWidth="1"/>
    <col min="27" max="27" width="33.7109375" style="37" customWidth="1"/>
    <col min="28" max="16384" width="9.140625" style="37"/>
  </cols>
  <sheetData>
    <row r="1" spans="1:35" x14ac:dyDescent="0.25">
      <c r="A1" s="36" t="s">
        <v>0</v>
      </c>
      <c r="M1" s="36" t="s">
        <v>57</v>
      </c>
      <c r="Y1" s="36" t="s">
        <v>62</v>
      </c>
    </row>
    <row r="2" spans="1:35" x14ac:dyDescent="0.25">
      <c r="H2" s="37">
        <v>103.97</v>
      </c>
      <c r="I2" s="37">
        <v>129.93</v>
      </c>
      <c r="J2" s="37">
        <v>51.79</v>
      </c>
    </row>
    <row r="3" spans="1:35" ht="60" x14ac:dyDescent="0.25">
      <c r="A3" s="132" t="s">
        <v>1</v>
      </c>
      <c r="B3" s="132"/>
      <c r="C3" s="132"/>
      <c r="D3" s="130" t="s">
        <v>2</v>
      </c>
      <c r="E3" s="130" t="s">
        <v>3</v>
      </c>
      <c r="F3" s="29" t="s">
        <v>4</v>
      </c>
      <c r="G3" s="130" t="s">
        <v>6</v>
      </c>
      <c r="H3" s="130" t="s">
        <v>7</v>
      </c>
      <c r="I3" s="130" t="s">
        <v>8</v>
      </c>
      <c r="J3" s="130" t="s">
        <v>9</v>
      </c>
      <c r="K3" s="130" t="s">
        <v>10</v>
      </c>
      <c r="M3" s="132" t="s">
        <v>58</v>
      </c>
      <c r="N3" s="132"/>
      <c r="O3" s="132"/>
      <c r="P3" s="130" t="s">
        <v>2</v>
      </c>
      <c r="Q3" s="130" t="s">
        <v>3</v>
      </c>
      <c r="R3" s="29" t="s">
        <v>4</v>
      </c>
      <c r="S3" s="130" t="s">
        <v>6</v>
      </c>
      <c r="T3" s="130" t="s">
        <v>7</v>
      </c>
      <c r="U3" s="130" t="s">
        <v>8</v>
      </c>
      <c r="V3" s="130" t="s">
        <v>9</v>
      </c>
      <c r="W3" s="130" t="s">
        <v>10</v>
      </c>
      <c r="Y3" s="132" t="s">
        <v>63</v>
      </c>
      <c r="Z3" s="132"/>
      <c r="AA3" s="132"/>
      <c r="AB3" s="130" t="s">
        <v>2</v>
      </c>
      <c r="AC3" s="130" t="s">
        <v>3</v>
      </c>
      <c r="AD3" s="29" t="s">
        <v>4</v>
      </c>
      <c r="AE3" s="130" t="s">
        <v>6</v>
      </c>
      <c r="AF3" s="130" t="s">
        <v>7</v>
      </c>
      <c r="AG3" s="130" t="s">
        <v>8</v>
      </c>
      <c r="AH3" s="130" t="s">
        <v>9</v>
      </c>
      <c r="AI3" s="130" t="s">
        <v>10</v>
      </c>
    </row>
    <row r="4" spans="1:35" ht="30" x14ac:dyDescent="0.25">
      <c r="A4" s="132"/>
      <c r="B4" s="132"/>
      <c r="C4" s="132"/>
      <c r="D4" s="130"/>
      <c r="E4" s="130"/>
      <c r="F4" s="29" t="s">
        <v>5</v>
      </c>
      <c r="G4" s="130"/>
      <c r="H4" s="130"/>
      <c r="I4" s="130"/>
      <c r="J4" s="130"/>
      <c r="K4" s="130"/>
      <c r="M4" s="132"/>
      <c r="N4" s="132"/>
      <c r="O4" s="132"/>
      <c r="P4" s="130"/>
      <c r="Q4" s="130"/>
      <c r="R4" s="29" t="s">
        <v>5</v>
      </c>
      <c r="S4" s="130"/>
      <c r="T4" s="130"/>
      <c r="U4" s="130"/>
      <c r="V4" s="130"/>
      <c r="W4" s="130"/>
      <c r="Y4" s="132"/>
      <c r="Z4" s="132"/>
      <c r="AA4" s="132"/>
      <c r="AB4" s="130"/>
      <c r="AC4" s="130"/>
      <c r="AD4" s="29" t="s">
        <v>5</v>
      </c>
      <c r="AE4" s="130"/>
      <c r="AF4" s="130"/>
      <c r="AG4" s="130"/>
      <c r="AH4" s="130"/>
      <c r="AI4" s="130"/>
    </row>
    <row r="5" spans="1:35" x14ac:dyDescent="0.25">
      <c r="A5" s="131" t="s">
        <v>11</v>
      </c>
      <c r="B5" s="131"/>
      <c r="C5" s="131"/>
      <c r="D5" s="30"/>
      <c r="E5" s="30"/>
      <c r="F5" s="30"/>
      <c r="G5" s="30"/>
      <c r="H5" s="30"/>
      <c r="I5" s="30"/>
      <c r="J5" s="30"/>
      <c r="K5" s="30"/>
      <c r="M5" s="131" t="s">
        <v>11</v>
      </c>
      <c r="N5" s="131"/>
      <c r="O5" s="131"/>
      <c r="P5" s="30"/>
      <c r="Q5" s="30"/>
      <c r="R5" s="30"/>
      <c r="S5" s="30"/>
      <c r="T5" s="30"/>
      <c r="U5" s="30"/>
      <c r="V5" s="30"/>
      <c r="W5" s="30"/>
      <c r="Y5" s="131" t="s">
        <v>11</v>
      </c>
      <c r="Z5" s="131"/>
      <c r="AA5" s="131"/>
      <c r="AB5" s="30"/>
      <c r="AC5" s="30"/>
      <c r="AD5" s="30"/>
      <c r="AE5" s="30"/>
      <c r="AF5" s="30"/>
      <c r="AG5" s="30"/>
      <c r="AH5" s="30"/>
      <c r="AI5" s="30"/>
    </row>
    <row r="6" spans="1:35" x14ac:dyDescent="0.25">
      <c r="A6" s="131" t="s">
        <v>12</v>
      </c>
      <c r="B6" s="131"/>
      <c r="C6" s="131"/>
      <c r="D6" s="30"/>
      <c r="E6" s="30"/>
      <c r="F6" s="30"/>
      <c r="G6" s="30"/>
      <c r="H6" s="30"/>
      <c r="I6" s="30"/>
      <c r="J6" s="30"/>
      <c r="K6" s="30"/>
      <c r="M6" s="131" t="s">
        <v>12</v>
      </c>
      <c r="N6" s="131"/>
      <c r="O6" s="131"/>
      <c r="P6" s="30"/>
      <c r="Q6" s="30"/>
      <c r="R6" s="30"/>
      <c r="S6" s="30"/>
      <c r="T6" s="30"/>
      <c r="U6" s="30"/>
      <c r="V6" s="30"/>
      <c r="W6" s="30"/>
      <c r="Y6" s="131" t="s">
        <v>12</v>
      </c>
      <c r="Z6" s="131"/>
      <c r="AA6" s="131"/>
      <c r="AB6" s="30"/>
      <c r="AC6" s="30"/>
      <c r="AD6" s="30"/>
      <c r="AE6" s="30"/>
      <c r="AF6" s="30"/>
      <c r="AG6" s="30"/>
      <c r="AH6" s="30"/>
      <c r="AI6" s="30"/>
    </row>
    <row r="7" spans="1:35" ht="27" customHeight="1" x14ac:dyDescent="0.25">
      <c r="A7" s="131" t="s">
        <v>13</v>
      </c>
      <c r="B7" s="131"/>
      <c r="C7" s="131"/>
      <c r="D7" s="30"/>
      <c r="E7" s="28"/>
      <c r="F7" s="30"/>
      <c r="G7" s="30"/>
      <c r="H7" s="30"/>
      <c r="I7" s="30"/>
      <c r="J7" s="30"/>
      <c r="K7" s="30"/>
      <c r="M7" s="131" t="s">
        <v>13</v>
      </c>
      <c r="N7" s="131"/>
      <c r="O7" s="131"/>
      <c r="P7" s="30"/>
      <c r="Q7" s="28"/>
      <c r="R7" s="30"/>
      <c r="S7" s="30"/>
      <c r="T7" s="30"/>
      <c r="U7" s="30"/>
      <c r="V7" s="30"/>
      <c r="W7" s="30"/>
      <c r="Y7" s="131" t="s">
        <v>13</v>
      </c>
      <c r="Z7" s="131"/>
      <c r="AA7" s="131"/>
      <c r="AB7" s="30"/>
      <c r="AC7" s="28"/>
      <c r="AD7" s="30"/>
      <c r="AE7" s="30"/>
      <c r="AF7" s="30"/>
      <c r="AG7" s="30"/>
      <c r="AH7" s="30"/>
      <c r="AI7" s="30"/>
    </row>
    <row r="8" spans="1:35" x14ac:dyDescent="0.25">
      <c r="A8" s="131" t="s">
        <v>14</v>
      </c>
      <c r="B8" s="131"/>
      <c r="C8" s="131"/>
      <c r="D8" s="30"/>
      <c r="E8" s="30"/>
      <c r="F8" s="30"/>
      <c r="G8" s="30"/>
      <c r="H8" s="30"/>
      <c r="I8" s="30"/>
      <c r="J8" s="30"/>
      <c r="K8" s="30"/>
      <c r="M8" s="131" t="s">
        <v>14</v>
      </c>
      <c r="N8" s="131"/>
      <c r="O8" s="131"/>
      <c r="P8" s="30"/>
      <c r="Q8" s="30"/>
      <c r="R8" s="30"/>
      <c r="S8" s="30"/>
      <c r="T8" s="30"/>
      <c r="U8" s="30"/>
      <c r="V8" s="30"/>
      <c r="W8" s="30"/>
      <c r="Y8" s="131" t="s">
        <v>14</v>
      </c>
      <c r="Z8" s="131"/>
      <c r="AA8" s="131"/>
      <c r="AB8" s="30"/>
      <c r="AC8" s="30"/>
      <c r="AD8" s="30"/>
      <c r="AE8" s="30"/>
      <c r="AF8" s="30"/>
      <c r="AG8" s="30"/>
      <c r="AH8" s="30"/>
      <c r="AI8" s="30"/>
    </row>
    <row r="9" spans="1:35" x14ac:dyDescent="0.25">
      <c r="A9" s="31"/>
      <c r="B9" s="131" t="s">
        <v>15</v>
      </c>
      <c r="C9" s="131"/>
      <c r="D9" s="30"/>
      <c r="E9" s="30"/>
      <c r="F9" s="30"/>
      <c r="G9" s="30"/>
      <c r="H9" s="30"/>
      <c r="I9" s="30"/>
      <c r="J9" s="30"/>
      <c r="K9" s="30"/>
      <c r="M9" s="31"/>
      <c r="N9" s="131" t="s">
        <v>15</v>
      </c>
      <c r="O9" s="131"/>
      <c r="P9" s="30"/>
      <c r="Q9" s="30"/>
      <c r="R9" s="30"/>
      <c r="S9" s="30"/>
      <c r="T9" s="30"/>
      <c r="U9" s="30"/>
      <c r="V9" s="30"/>
      <c r="W9" s="30"/>
      <c r="Y9" s="31"/>
      <c r="Z9" s="131" t="s">
        <v>15</v>
      </c>
      <c r="AA9" s="131"/>
      <c r="AB9" s="30"/>
      <c r="AC9" s="30"/>
      <c r="AD9" s="30"/>
      <c r="AE9" s="30"/>
      <c r="AF9" s="30"/>
      <c r="AG9" s="30"/>
      <c r="AH9" s="30"/>
      <c r="AI9" s="30"/>
    </row>
    <row r="10" spans="1:35" x14ac:dyDescent="0.25">
      <c r="A10" s="31"/>
      <c r="B10" s="31"/>
      <c r="C10" s="31" t="s">
        <v>16</v>
      </c>
      <c r="D10" s="30">
        <v>1</v>
      </c>
      <c r="E10" s="30">
        <v>1</v>
      </c>
      <c r="F10" s="30">
        <v>1</v>
      </c>
      <c r="G10" s="30">
        <v>1.2</v>
      </c>
      <c r="H10" s="30">
        <v>1.2</v>
      </c>
      <c r="I10" s="30">
        <v>0.1</v>
      </c>
      <c r="J10" s="30">
        <v>0.2</v>
      </c>
      <c r="K10" s="32">
        <v>131</v>
      </c>
      <c r="M10" s="31"/>
      <c r="N10" s="31"/>
      <c r="O10" s="31" t="s">
        <v>16</v>
      </c>
      <c r="P10" s="30">
        <v>1</v>
      </c>
      <c r="Q10" s="30">
        <v>1</v>
      </c>
      <c r="R10" s="30">
        <v>1</v>
      </c>
      <c r="S10" s="38">
        <v>2.4</v>
      </c>
      <c r="T10" s="30">
        <v>2.4</v>
      </c>
      <c r="U10" s="30">
        <v>0.1</v>
      </c>
      <c r="V10" s="30">
        <v>0.2</v>
      </c>
      <c r="W10" s="32">
        <v>262</v>
      </c>
      <c r="Y10" s="31"/>
      <c r="Z10" s="31"/>
      <c r="AA10" s="31" t="s">
        <v>16</v>
      </c>
      <c r="AB10" s="30">
        <v>1</v>
      </c>
      <c r="AC10" s="30">
        <v>1</v>
      </c>
      <c r="AD10" s="30">
        <v>1</v>
      </c>
      <c r="AE10" s="38">
        <v>3.6</v>
      </c>
      <c r="AF10" s="30">
        <v>3.6</v>
      </c>
      <c r="AG10" s="30">
        <v>0.2</v>
      </c>
      <c r="AH10" s="30">
        <v>0.4</v>
      </c>
      <c r="AI10" s="32">
        <v>393</v>
      </c>
    </row>
    <row r="11" spans="1:35" x14ac:dyDescent="0.25">
      <c r="A11" s="31"/>
      <c r="B11" s="131" t="s">
        <v>17</v>
      </c>
      <c r="C11" s="131"/>
      <c r="D11" s="30"/>
      <c r="E11" s="30"/>
      <c r="F11" s="30"/>
      <c r="G11" s="28"/>
      <c r="H11" s="28"/>
      <c r="I11" s="28"/>
      <c r="J11" s="28"/>
      <c r="K11" s="28"/>
      <c r="M11" s="31"/>
      <c r="N11" s="131" t="s">
        <v>17</v>
      </c>
      <c r="O11" s="131"/>
      <c r="P11" s="30"/>
      <c r="Q11" s="30"/>
      <c r="R11" s="30"/>
      <c r="S11" s="28"/>
      <c r="T11" s="28"/>
      <c r="U11" s="28"/>
      <c r="V11" s="28"/>
      <c r="W11" s="28"/>
      <c r="Y11" s="31"/>
      <c r="Z11" s="131" t="s">
        <v>17</v>
      </c>
      <c r="AA11" s="131"/>
      <c r="AB11" s="30"/>
      <c r="AC11" s="30"/>
      <c r="AD11" s="30"/>
      <c r="AE11" s="28"/>
      <c r="AF11" s="28"/>
      <c r="AG11" s="28"/>
      <c r="AH11" s="28"/>
      <c r="AI11" s="28"/>
    </row>
    <row r="12" spans="1:35" ht="30" x14ac:dyDescent="0.25">
      <c r="A12" s="31"/>
      <c r="B12" s="31"/>
      <c r="C12" s="31" t="s">
        <v>18</v>
      </c>
      <c r="D12" s="30">
        <v>180</v>
      </c>
      <c r="E12" s="30">
        <v>1</v>
      </c>
      <c r="F12" s="30">
        <v>180</v>
      </c>
      <c r="G12" s="30">
        <v>1.2</v>
      </c>
      <c r="H12" s="30">
        <v>216</v>
      </c>
      <c r="I12" s="30">
        <v>10.8</v>
      </c>
      <c r="J12" s="30">
        <v>21.6</v>
      </c>
      <c r="K12" s="32">
        <v>23557</v>
      </c>
      <c r="M12" s="31"/>
      <c r="N12" s="31"/>
      <c r="O12" s="31" t="s">
        <v>18</v>
      </c>
      <c r="P12" s="30">
        <v>180</v>
      </c>
      <c r="Q12" s="30">
        <v>1</v>
      </c>
      <c r="R12" s="30">
        <v>180</v>
      </c>
      <c r="S12" s="30">
        <v>1.2</v>
      </c>
      <c r="T12" s="30">
        <v>216</v>
      </c>
      <c r="U12" s="30">
        <v>10.8</v>
      </c>
      <c r="V12" s="30">
        <v>21.6</v>
      </c>
      <c r="W12" s="32">
        <v>23557</v>
      </c>
      <c r="Y12" s="31"/>
      <c r="Z12" s="31"/>
      <c r="AA12" s="31" t="s">
        <v>18</v>
      </c>
      <c r="AB12" s="30">
        <v>180</v>
      </c>
      <c r="AC12" s="30">
        <v>1</v>
      </c>
      <c r="AD12" s="30">
        <v>180</v>
      </c>
      <c r="AE12" s="30">
        <v>1.2</v>
      </c>
      <c r="AF12" s="30">
        <v>216</v>
      </c>
      <c r="AG12" s="30">
        <v>10.8</v>
      </c>
      <c r="AH12" s="30">
        <v>21.6</v>
      </c>
      <c r="AI12" s="32">
        <v>23557</v>
      </c>
    </row>
    <row r="13" spans="1:35" ht="30" x14ac:dyDescent="0.25">
      <c r="A13" s="31"/>
      <c r="B13" s="31"/>
      <c r="C13" s="31" t="s">
        <v>19</v>
      </c>
      <c r="D13" s="30">
        <v>180</v>
      </c>
      <c r="E13" s="30">
        <v>1</v>
      </c>
      <c r="F13" s="30">
        <v>180</v>
      </c>
      <c r="G13" s="30">
        <v>1.2</v>
      </c>
      <c r="H13" s="30">
        <v>216</v>
      </c>
      <c r="I13" s="30">
        <v>10.8</v>
      </c>
      <c r="J13" s="30">
        <v>21.6</v>
      </c>
      <c r="K13" s="32">
        <v>23557</v>
      </c>
      <c r="M13" s="31"/>
      <c r="N13" s="31"/>
      <c r="O13" s="31" t="s">
        <v>19</v>
      </c>
      <c r="P13" s="30">
        <v>180</v>
      </c>
      <c r="Q13" s="30">
        <v>1</v>
      </c>
      <c r="R13" s="30">
        <v>180</v>
      </c>
      <c r="S13" s="30">
        <v>1.2</v>
      </c>
      <c r="T13" s="30">
        <v>216</v>
      </c>
      <c r="U13" s="30">
        <v>10.8</v>
      </c>
      <c r="V13" s="30">
        <v>21.6</v>
      </c>
      <c r="W13" s="32">
        <v>23557</v>
      </c>
      <c r="Y13" s="31"/>
      <c r="Z13" s="31"/>
      <c r="AA13" s="31" t="s">
        <v>19</v>
      </c>
      <c r="AB13" s="30">
        <v>180</v>
      </c>
      <c r="AC13" s="30">
        <v>1</v>
      </c>
      <c r="AD13" s="30">
        <v>180</v>
      </c>
      <c r="AE13" s="30">
        <v>1.2</v>
      </c>
      <c r="AF13" s="30">
        <v>216</v>
      </c>
      <c r="AG13" s="30">
        <v>10.8</v>
      </c>
      <c r="AH13" s="30">
        <v>21.6</v>
      </c>
      <c r="AI13" s="32">
        <v>23557</v>
      </c>
    </row>
    <row r="14" spans="1:35" ht="30" x14ac:dyDescent="0.25">
      <c r="A14" s="31"/>
      <c r="B14" s="31"/>
      <c r="C14" s="31" t="s">
        <v>20</v>
      </c>
      <c r="D14" s="30">
        <v>0.5</v>
      </c>
      <c r="E14" s="30">
        <v>330</v>
      </c>
      <c r="F14" s="30">
        <v>165</v>
      </c>
      <c r="G14" s="30">
        <v>1.2</v>
      </c>
      <c r="H14" s="30">
        <v>198</v>
      </c>
      <c r="I14" s="30">
        <v>9.9</v>
      </c>
      <c r="J14" s="30">
        <v>19.8</v>
      </c>
      <c r="K14" s="32">
        <v>21594</v>
      </c>
      <c r="M14" s="31"/>
      <c r="N14" s="31"/>
      <c r="O14" s="31" t="s">
        <v>20</v>
      </c>
      <c r="P14" s="30">
        <v>0.5</v>
      </c>
      <c r="Q14" s="30">
        <v>330</v>
      </c>
      <c r="R14" s="30">
        <v>165</v>
      </c>
      <c r="S14" s="30">
        <v>1.2</v>
      </c>
      <c r="T14" s="30">
        <v>198</v>
      </c>
      <c r="U14" s="30">
        <v>9.9</v>
      </c>
      <c r="V14" s="30">
        <v>19.8</v>
      </c>
      <c r="W14" s="32">
        <v>21594</v>
      </c>
      <c r="Y14" s="31"/>
      <c r="Z14" s="31"/>
      <c r="AA14" s="31" t="s">
        <v>20</v>
      </c>
      <c r="AB14" s="30">
        <v>0.5</v>
      </c>
      <c r="AC14" s="30">
        <v>330</v>
      </c>
      <c r="AD14" s="30">
        <v>165</v>
      </c>
      <c r="AE14" s="30">
        <v>1.2</v>
      </c>
      <c r="AF14" s="30">
        <v>198</v>
      </c>
      <c r="AG14" s="30">
        <v>9.9</v>
      </c>
      <c r="AH14" s="30">
        <v>19.8</v>
      </c>
      <c r="AI14" s="32">
        <v>21594</v>
      </c>
    </row>
    <row r="15" spans="1:35" ht="18" customHeight="1" x14ac:dyDescent="0.25">
      <c r="A15" s="31"/>
      <c r="B15" s="131" t="s">
        <v>21</v>
      </c>
      <c r="C15" s="131"/>
      <c r="D15" s="30"/>
      <c r="E15" s="30"/>
      <c r="F15" s="30"/>
      <c r="G15" s="30"/>
      <c r="H15" s="28"/>
      <c r="I15" s="28"/>
      <c r="J15" s="28"/>
      <c r="K15" s="28"/>
      <c r="M15" s="31"/>
      <c r="N15" s="131" t="s">
        <v>21</v>
      </c>
      <c r="O15" s="131"/>
      <c r="P15" s="30"/>
      <c r="Q15" s="30"/>
      <c r="R15" s="30"/>
      <c r="S15" s="30"/>
      <c r="T15" s="28"/>
      <c r="U15" s="28"/>
      <c r="V15" s="28"/>
      <c r="W15" s="28"/>
      <c r="Y15" s="31"/>
      <c r="Z15" s="131" t="s">
        <v>21</v>
      </c>
      <c r="AA15" s="131"/>
      <c r="AB15" s="30"/>
      <c r="AC15" s="30"/>
      <c r="AD15" s="30"/>
      <c r="AE15" s="30"/>
      <c r="AF15" s="28"/>
      <c r="AG15" s="28"/>
      <c r="AH15" s="28"/>
      <c r="AI15" s="28"/>
    </row>
    <row r="16" spans="1:35" ht="18" customHeight="1" x14ac:dyDescent="0.25">
      <c r="A16" s="31"/>
      <c r="B16" s="131" t="s">
        <v>22</v>
      </c>
      <c r="C16" s="131"/>
      <c r="D16" s="30"/>
      <c r="E16" s="30"/>
      <c r="F16" s="30"/>
      <c r="G16" s="30"/>
      <c r="H16" s="28"/>
      <c r="I16" s="28"/>
      <c r="J16" s="28"/>
      <c r="K16" s="28"/>
      <c r="M16" s="31"/>
      <c r="N16" s="131" t="s">
        <v>22</v>
      </c>
      <c r="O16" s="131"/>
      <c r="P16" s="30"/>
      <c r="Q16" s="30"/>
      <c r="R16" s="30"/>
      <c r="S16" s="30"/>
      <c r="T16" s="28"/>
      <c r="U16" s="28"/>
      <c r="V16" s="28"/>
      <c r="W16" s="28"/>
      <c r="Y16" s="31"/>
      <c r="Z16" s="131" t="s">
        <v>22</v>
      </c>
      <c r="AA16" s="131"/>
      <c r="AB16" s="30"/>
      <c r="AC16" s="30"/>
      <c r="AD16" s="30"/>
      <c r="AE16" s="30"/>
      <c r="AF16" s="28"/>
      <c r="AG16" s="28"/>
      <c r="AH16" s="28"/>
      <c r="AI16" s="28"/>
    </row>
    <row r="17" spans="1:35" x14ac:dyDescent="0.25">
      <c r="A17" s="31"/>
      <c r="B17" s="131" t="s">
        <v>23</v>
      </c>
      <c r="C17" s="131"/>
      <c r="D17" s="30"/>
      <c r="E17" s="30"/>
      <c r="F17" s="30"/>
      <c r="G17" s="30"/>
      <c r="H17" s="28"/>
      <c r="I17" s="28"/>
      <c r="J17" s="28"/>
      <c r="K17" s="28"/>
      <c r="M17" s="31"/>
      <c r="N17" s="131" t="s">
        <v>23</v>
      </c>
      <c r="O17" s="131"/>
      <c r="P17" s="30"/>
      <c r="Q17" s="30"/>
      <c r="R17" s="30"/>
      <c r="S17" s="30"/>
      <c r="T17" s="28"/>
      <c r="U17" s="28"/>
      <c r="V17" s="28"/>
      <c r="W17" s="28"/>
      <c r="Y17" s="31"/>
      <c r="Z17" s="131" t="s">
        <v>23</v>
      </c>
      <c r="AA17" s="131"/>
      <c r="AB17" s="30"/>
      <c r="AC17" s="30"/>
      <c r="AD17" s="30"/>
      <c r="AE17" s="30"/>
      <c r="AF17" s="28"/>
      <c r="AG17" s="28"/>
      <c r="AH17" s="28"/>
      <c r="AI17" s="28"/>
    </row>
    <row r="18" spans="1:35" ht="30" x14ac:dyDescent="0.25">
      <c r="A18" s="31"/>
      <c r="B18" s="31"/>
      <c r="C18" s="31" t="s">
        <v>24</v>
      </c>
      <c r="D18" s="30">
        <v>2</v>
      </c>
      <c r="E18" s="30">
        <v>1</v>
      </c>
      <c r="F18" s="30">
        <v>2</v>
      </c>
      <c r="G18" s="30">
        <v>1.2</v>
      </c>
      <c r="H18" s="30">
        <v>2.4</v>
      </c>
      <c r="I18" s="30">
        <v>0.1</v>
      </c>
      <c r="J18" s="30">
        <v>0.2</v>
      </c>
      <c r="K18" s="32">
        <v>262</v>
      </c>
      <c r="M18" s="31"/>
      <c r="N18" s="31"/>
      <c r="O18" s="31" t="s">
        <v>24</v>
      </c>
      <c r="P18" s="30">
        <v>2</v>
      </c>
      <c r="Q18" s="30">
        <v>1</v>
      </c>
      <c r="R18" s="30">
        <v>2</v>
      </c>
      <c r="S18" s="30">
        <v>1.2</v>
      </c>
      <c r="T18" s="30">
        <v>2.4</v>
      </c>
      <c r="U18" s="30">
        <v>0.1</v>
      </c>
      <c r="V18" s="30">
        <v>0.2</v>
      </c>
      <c r="W18" s="32">
        <v>262</v>
      </c>
      <c r="Y18" s="31"/>
      <c r="Z18" s="31"/>
      <c r="AA18" s="31" t="s">
        <v>24</v>
      </c>
      <c r="AB18" s="30">
        <v>2</v>
      </c>
      <c r="AC18" s="30">
        <v>1</v>
      </c>
      <c r="AD18" s="30">
        <v>2</v>
      </c>
      <c r="AE18" s="30">
        <v>1.2</v>
      </c>
      <c r="AF18" s="30">
        <v>2.4</v>
      </c>
      <c r="AG18" s="30">
        <v>0.1</v>
      </c>
      <c r="AH18" s="30">
        <v>0.2</v>
      </c>
      <c r="AI18" s="32">
        <v>262</v>
      </c>
    </row>
    <row r="19" spans="1:35" ht="30" x14ac:dyDescent="0.25">
      <c r="A19" s="31"/>
      <c r="B19" s="31"/>
      <c r="C19" s="31" t="s">
        <v>25</v>
      </c>
      <c r="D19" s="30">
        <v>2</v>
      </c>
      <c r="E19" s="30">
        <v>1</v>
      </c>
      <c r="F19" s="30">
        <v>2</v>
      </c>
      <c r="G19" s="30">
        <v>1.2</v>
      </c>
      <c r="H19" s="30">
        <v>2.4</v>
      </c>
      <c r="I19" s="30">
        <v>0.1</v>
      </c>
      <c r="J19" s="30">
        <v>0.2</v>
      </c>
      <c r="K19" s="32">
        <v>262</v>
      </c>
      <c r="M19" s="31"/>
      <c r="N19" s="31"/>
      <c r="O19" s="31" t="s">
        <v>25</v>
      </c>
      <c r="P19" s="30">
        <v>2</v>
      </c>
      <c r="Q19" s="30">
        <v>1</v>
      </c>
      <c r="R19" s="30">
        <v>2</v>
      </c>
      <c r="S19" s="30">
        <v>1.2</v>
      </c>
      <c r="T19" s="30">
        <v>2.4</v>
      </c>
      <c r="U19" s="30">
        <v>0.1</v>
      </c>
      <c r="V19" s="30">
        <v>0.2</v>
      </c>
      <c r="W19" s="32">
        <v>262</v>
      </c>
      <c r="Y19" s="31"/>
      <c r="Z19" s="31"/>
      <c r="AA19" s="31" t="s">
        <v>25</v>
      </c>
      <c r="AB19" s="30">
        <v>2</v>
      </c>
      <c r="AC19" s="30">
        <v>1</v>
      </c>
      <c r="AD19" s="30">
        <v>2</v>
      </c>
      <c r="AE19" s="30">
        <v>1.2</v>
      </c>
      <c r="AF19" s="30">
        <v>2.4</v>
      </c>
      <c r="AG19" s="30">
        <v>0.1</v>
      </c>
      <c r="AH19" s="30">
        <v>0.2</v>
      </c>
      <c r="AI19" s="32">
        <v>262</v>
      </c>
    </row>
    <row r="20" spans="1:35" ht="30" x14ac:dyDescent="0.25">
      <c r="A20" s="28"/>
      <c r="B20" s="28"/>
      <c r="C20" s="31" t="s">
        <v>26</v>
      </c>
      <c r="D20" s="33">
        <v>2</v>
      </c>
      <c r="E20" s="33">
        <v>1</v>
      </c>
      <c r="F20" s="33">
        <v>2</v>
      </c>
      <c r="G20" s="33">
        <v>1.2</v>
      </c>
      <c r="H20" s="33">
        <v>2.4</v>
      </c>
      <c r="I20" s="33">
        <v>0.1</v>
      </c>
      <c r="J20" s="33">
        <v>0.2</v>
      </c>
      <c r="K20" s="34">
        <v>262</v>
      </c>
      <c r="M20" s="28"/>
      <c r="N20" s="28"/>
      <c r="O20" s="31" t="s">
        <v>26</v>
      </c>
      <c r="P20" s="30">
        <v>2</v>
      </c>
      <c r="Q20" s="30">
        <v>1</v>
      </c>
      <c r="R20" s="30">
        <v>2</v>
      </c>
      <c r="S20" s="30">
        <v>1.2</v>
      </c>
      <c r="T20" s="30">
        <v>2.4</v>
      </c>
      <c r="U20" s="30">
        <v>0.1</v>
      </c>
      <c r="V20" s="30">
        <v>0.2</v>
      </c>
      <c r="W20" s="32">
        <v>262</v>
      </c>
      <c r="Y20" s="28"/>
      <c r="Z20" s="28"/>
      <c r="AA20" s="31" t="s">
        <v>61</v>
      </c>
      <c r="AB20" s="30">
        <v>2</v>
      </c>
      <c r="AC20" s="30">
        <v>1</v>
      </c>
      <c r="AD20" s="30">
        <v>2</v>
      </c>
      <c r="AE20" s="30">
        <v>1.2</v>
      </c>
      <c r="AF20" s="30">
        <v>2.4</v>
      </c>
      <c r="AG20" s="30">
        <v>0.1</v>
      </c>
      <c r="AH20" s="30">
        <v>0.2</v>
      </c>
      <c r="AI20" s="32">
        <v>262</v>
      </c>
    </row>
    <row r="21" spans="1:35" ht="30" x14ac:dyDescent="0.25">
      <c r="A21" s="31"/>
      <c r="B21" s="31"/>
      <c r="C21" s="31" t="s">
        <v>27</v>
      </c>
      <c r="D21" s="30">
        <v>2</v>
      </c>
      <c r="E21" s="30">
        <v>1</v>
      </c>
      <c r="F21" s="30">
        <v>2</v>
      </c>
      <c r="G21" s="30">
        <v>1.2</v>
      </c>
      <c r="H21" s="30">
        <v>2.4</v>
      </c>
      <c r="I21" s="30">
        <v>0.1</v>
      </c>
      <c r="J21" s="30">
        <v>0.2</v>
      </c>
      <c r="K21" s="32">
        <v>262</v>
      </c>
      <c r="M21" s="31"/>
      <c r="N21" s="31"/>
      <c r="O21" s="31" t="s">
        <v>27</v>
      </c>
      <c r="P21" s="30">
        <v>2</v>
      </c>
      <c r="Q21" s="30">
        <v>1</v>
      </c>
      <c r="R21" s="30">
        <v>2</v>
      </c>
      <c r="S21" s="30">
        <v>1.2</v>
      </c>
      <c r="T21" s="30">
        <v>2.4</v>
      </c>
      <c r="U21" s="30">
        <v>0.1</v>
      </c>
      <c r="V21" s="30">
        <v>0.2</v>
      </c>
      <c r="W21" s="32">
        <v>262</v>
      </c>
      <c r="Y21" s="31"/>
      <c r="Z21" s="31"/>
      <c r="AA21" s="31" t="s">
        <v>27</v>
      </c>
      <c r="AB21" s="30">
        <v>2</v>
      </c>
      <c r="AC21" s="30">
        <v>1</v>
      </c>
      <c r="AD21" s="30">
        <v>2</v>
      </c>
      <c r="AE21" s="30">
        <v>1.2</v>
      </c>
      <c r="AF21" s="30">
        <v>2.4</v>
      </c>
      <c r="AG21" s="30">
        <v>0.1</v>
      </c>
      <c r="AH21" s="30">
        <v>0.2</v>
      </c>
      <c r="AI21" s="32">
        <v>262</v>
      </c>
    </row>
    <row r="22" spans="1:35" ht="30" x14ac:dyDescent="0.25">
      <c r="A22" s="31"/>
      <c r="B22" s="31"/>
      <c r="C22" s="31" t="s">
        <v>28</v>
      </c>
      <c r="D22" s="30">
        <v>2</v>
      </c>
      <c r="E22" s="30">
        <v>1</v>
      </c>
      <c r="F22" s="30">
        <v>2</v>
      </c>
      <c r="G22" s="30">
        <v>1.2</v>
      </c>
      <c r="H22" s="30">
        <v>2.4</v>
      </c>
      <c r="I22" s="30">
        <v>0.1</v>
      </c>
      <c r="J22" s="30">
        <v>0.2</v>
      </c>
      <c r="K22" s="32">
        <v>262</v>
      </c>
      <c r="M22" s="31"/>
      <c r="N22" s="31"/>
      <c r="O22" s="31" t="s">
        <v>28</v>
      </c>
      <c r="P22" s="30">
        <v>2</v>
      </c>
      <c r="Q22" s="30">
        <v>1</v>
      </c>
      <c r="R22" s="30">
        <v>2</v>
      </c>
      <c r="S22" s="30">
        <v>1.2</v>
      </c>
      <c r="T22" s="30">
        <v>2.4</v>
      </c>
      <c r="U22" s="30">
        <v>0.1</v>
      </c>
      <c r="V22" s="30">
        <v>0.2</v>
      </c>
      <c r="W22" s="32">
        <v>262</v>
      </c>
      <c r="Y22" s="31"/>
      <c r="Z22" s="31"/>
      <c r="AA22" s="31" t="s">
        <v>28</v>
      </c>
      <c r="AB22" s="30">
        <v>2</v>
      </c>
      <c r="AC22" s="30">
        <v>1</v>
      </c>
      <c r="AD22" s="30">
        <v>2</v>
      </c>
      <c r="AE22" s="30">
        <v>1.2</v>
      </c>
      <c r="AF22" s="30">
        <v>2.4</v>
      </c>
      <c r="AG22" s="30">
        <v>0.1</v>
      </c>
      <c r="AH22" s="30">
        <v>0.2</v>
      </c>
      <c r="AI22" s="32">
        <v>262</v>
      </c>
    </row>
    <row r="23" spans="1:35" ht="30" x14ac:dyDescent="0.25">
      <c r="A23" s="31"/>
      <c r="B23" s="31"/>
      <c r="C23" s="31" t="s">
        <v>29</v>
      </c>
      <c r="D23" s="30">
        <v>2</v>
      </c>
      <c r="E23" s="30">
        <v>1</v>
      </c>
      <c r="F23" s="30">
        <v>2</v>
      </c>
      <c r="G23" s="30">
        <v>1.2</v>
      </c>
      <c r="H23" s="30">
        <v>2.4</v>
      </c>
      <c r="I23" s="30">
        <v>0.1</v>
      </c>
      <c r="J23" s="30">
        <v>0.2</v>
      </c>
      <c r="K23" s="32">
        <v>262</v>
      </c>
      <c r="M23" s="31"/>
      <c r="N23" s="31"/>
      <c r="O23" s="31" t="s">
        <v>29</v>
      </c>
      <c r="P23" s="30">
        <v>2</v>
      </c>
      <c r="Q23" s="30">
        <v>1</v>
      </c>
      <c r="R23" s="30">
        <v>2</v>
      </c>
      <c r="S23" s="30">
        <v>1.2</v>
      </c>
      <c r="T23" s="30">
        <v>2.4</v>
      </c>
      <c r="U23" s="30">
        <v>0.1</v>
      </c>
      <c r="V23" s="30">
        <v>0.2</v>
      </c>
      <c r="W23" s="32">
        <v>262</v>
      </c>
      <c r="Y23" s="31"/>
      <c r="Z23" s="31"/>
      <c r="AA23" s="31" t="s">
        <v>29</v>
      </c>
      <c r="AB23" s="30">
        <v>2</v>
      </c>
      <c r="AC23" s="30">
        <v>1</v>
      </c>
      <c r="AD23" s="30">
        <v>2</v>
      </c>
      <c r="AE23" s="30">
        <v>1.2</v>
      </c>
      <c r="AF23" s="30">
        <v>2.4</v>
      </c>
      <c r="AG23" s="30">
        <v>0.1</v>
      </c>
      <c r="AH23" s="30">
        <v>0.2</v>
      </c>
      <c r="AI23" s="32">
        <v>262</v>
      </c>
    </row>
    <row r="24" spans="1:35" ht="30" x14ac:dyDescent="0.25">
      <c r="A24" s="28"/>
      <c r="B24" s="28"/>
      <c r="C24" s="31" t="s">
        <v>30</v>
      </c>
      <c r="D24" s="30">
        <v>2</v>
      </c>
      <c r="E24" s="30">
        <v>1</v>
      </c>
      <c r="F24" s="30">
        <v>2</v>
      </c>
      <c r="G24" s="30">
        <v>0.12</v>
      </c>
      <c r="H24" s="30">
        <v>0.24</v>
      </c>
      <c r="I24" s="30">
        <v>0</v>
      </c>
      <c r="J24" s="30">
        <v>0</v>
      </c>
      <c r="K24" s="32">
        <v>26</v>
      </c>
      <c r="M24" s="28"/>
      <c r="N24" s="28"/>
      <c r="O24" s="31" t="s">
        <v>59</v>
      </c>
      <c r="P24" s="30">
        <v>2</v>
      </c>
      <c r="Q24" s="30">
        <v>1</v>
      </c>
      <c r="R24" s="30">
        <v>2</v>
      </c>
      <c r="S24" s="38">
        <v>0.24</v>
      </c>
      <c r="T24" s="30">
        <v>0.5</v>
      </c>
      <c r="U24" s="30">
        <v>0</v>
      </c>
      <c r="V24" s="30">
        <v>0</v>
      </c>
      <c r="W24" s="32">
        <v>52</v>
      </c>
      <c r="Y24" s="28"/>
      <c r="Z24" s="28"/>
      <c r="AA24" s="31" t="s">
        <v>64</v>
      </c>
      <c r="AB24" s="30">
        <v>2</v>
      </c>
      <c r="AC24" s="30">
        <v>1</v>
      </c>
      <c r="AD24" s="30">
        <v>2</v>
      </c>
      <c r="AE24" s="38">
        <v>0.36</v>
      </c>
      <c r="AF24" s="30">
        <v>0.7</v>
      </c>
      <c r="AG24" s="30">
        <v>0</v>
      </c>
      <c r="AH24" s="30">
        <v>0.1</v>
      </c>
      <c r="AI24" s="32">
        <v>79</v>
      </c>
    </row>
    <row r="25" spans="1:35" x14ac:dyDescent="0.25">
      <c r="A25" s="131" t="s">
        <v>31</v>
      </c>
      <c r="B25" s="131"/>
      <c r="C25" s="131"/>
      <c r="D25" s="30"/>
      <c r="E25" s="30"/>
      <c r="F25" s="30"/>
      <c r="G25" s="30"/>
      <c r="H25" s="28"/>
      <c r="I25" s="28"/>
      <c r="J25" s="28"/>
      <c r="K25" s="28"/>
      <c r="M25" s="131" t="s">
        <v>31</v>
      </c>
      <c r="N25" s="131"/>
      <c r="O25" s="131"/>
      <c r="P25" s="30"/>
      <c r="Q25" s="30"/>
      <c r="R25" s="30"/>
      <c r="S25" s="30"/>
      <c r="T25" s="28"/>
      <c r="U25" s="28"/>
      <c r="V25" s="28"/>
      <c r="W25" s="28"/>
      <c r="Y25" s="131" t="s">
        <v>31</v>
      </c>
      <c r="Z25" s="131"/>
      <c r="AA25" s="131"/>
      <c r="AB25" s="30"/>
      <c r="AC25" s="30"/>
      <c r="AD25" s="30"/>
      <c r="AE25" s="30"/>
      <c r="AF25" s="28"/>
      <c r="AG25" s="28"/>
      <c r="AH25" s="28"/>
      <c r="AI25" s="28"/>
    </row>
    <row r="26" spans="1:35" ht="18" customHeight="1" x14ac:dyDescent="0.25">
      <c r="A26" s="31"/>
      <c r="B26" s="131" t="s">
        <v>32</v>
      </c>
      <c r="C26" s="131"/>
      <c r="D26" s="30"/>
      <c r="E26" s="30"/>
      <c r="F26" s="30"/>
      <c r="G26" s="30"/>
      <c r="H26" s="28"/>
      <c r="I26" s="28"/>
      <c r="J26" s="28"/>
      <c r="K26" s="28"/>
      <c r="M26" s="31"/>
      <c r="N26" s="131" t="s">
        <v>32</v>
      </c>
      <c r="O26" s="131"/>
      <c r="P26" s="30"/>
      <c r="Q26" s="30"/>
      <c r="R26" s="30"/>
      <c r="S26" s="30"/>
      <c r="T26" s="28"/>
      <c r="U26" s="28"/>
      <c r="V26" s="28"/>
      <c r="W26" s="28"/>
      <c r="Y26" s="31"/>
      <c r="Z26" s="131" t="s">
        <v>32</v>
      </c>
      <c r="AA26" s="131"/>
      <c r="AB26" s="30"/>
      <c r="AC26" s="30"/>
      <c r="AD26" s="30"/>
      <c r="AE26" s="30"/>
      <c r="AF26" s="28"/>
      <c r="AG26" s="28"/>
      <c r="AH26" s="28"/>
      <c r="AI26" s="28"/>
    </row>
    <row r="27" spans="1:35" ht="18" customHeight="1" x14ac:dyDescent="0.25">
      <c r="A27" s="31"/>
      <c r="B27" s="131" t="s">
        <v>33</v>
      </c>
      <c r="C27" s="131"/>
      <c r="D27" s="30"/>
      <c r="E27" s="30"/>
      <c r="F27" s="30"/>
      <c r="G27" s="30"/>
      <c r="H27" s="28"/>
      <c r="I27" s="28"/>
      <c r="J27" s="28"/>
      <c r="K27" s="28"/>
      <c r="M27" s="31"/>
      <c r="N27" s="131" t="s">
        <v>33</v>
      </c>
      <c r="O27" s="131"/>
      <c r="P27" s="30"/>
      <c r="Q27" s="30"/>
      <c r="R27" s="30"/>
      <c r="S27" s="30"/>
      <c r="T27" s="28"/>
      <c r="U27" s="28"/>
      <c r="V27" s="28"/>
      <c r="W27" s="28"/>
      <c r="Y27" s="31"/>
      <c r="Z27" s="131" t="s">
        <v>33</v>
      </c>
      <c r="AA27" s="131"/>
      <c r="AB27" s="30"/>
      <c r="AC27" s="30"/>
      <c r="AD27" s="30"/>
      <c r="AE27" s="30"/>
      <c r="AF27" s="28"/>
      <c r="AG27" s="28"/>
      <c r="AH27" s="28"/>
      <c r="AI27" s="28"/>
    </row>
    <row r="28" spans="1:35" ht="18" customHeight="1" x14ac:dyDescent="0.25">
      <c r="A28" s="31"/>
      <c r="B28" s="131" t="s">
        <v>34</v>
      </c>
      <c r="C28" s="131"/>
      <c r="D28" s="30"/>
      <c r="E28" s="30"/>
      <c r="F28" s="30"/>
      <c r="G28" s="30"/>
      <c r="H28" s="28"/>
      <c r="I28" s="28"/>
      <c r="J28" s="28"/>
      <c r="K28" s="28"/>
      <c r="M28" s="31"/>
      <c r="N28" s="131" t="s">
        <v>34</v>
      </c>
      <c r="O28" s="131"/>
      <c r="P28" s="30"/>
      <c r="Q28" s="30"/>
      <c r="R28" s="30"/>
      <c r="S28" s="30"/>
      <c r="T28" s="28"/>
      <c r="U28" s="28"/>
      <c r="V28" s="28"/>
      <c r="W28" s="28"/>
      <c r="Y28" s="31"/>
      <c r="Z28" s="131" t="s">
        <v>34</v>
      </c>
      <c r="AA28" s="131"/>
      <c r="AB28" s="30"/>
      <c r="AC28" s="30"/>
      <c r="AD28" s="30"/>
      <c r="AE28" s="30"/>
      <c r="AF28" s="28"/>
      <c r="AG28" s="28"/>
      <c r="AH28" s="28"/>
      <c r="AI28" s="28"/>
    </row>
    <row r="29" spans="1:35" ht="18" customHeight="1" x14ac:dyDescent="0.25">
      <c r="A29" s="31"/>
      <c r="B29" s="131" t="s">
        <v>35</v>
      </c>
      <c r="C29" s="131"/>
      <c r="D29" s="30"/>
      <c r="E29" s="30"/>
      <c r="F29" s="30"/>
      <c r="G29" s="30"/>
      <c r="H29" s="28"/>
      <c r="I29" s="28"/>
      <c r="J29" s="28"/>
      <c r="K29" s="28"/>
      <c r="M29" s="31"/>
      <c r="N29" s="131" t="s">
        <v>35</v>
      </c>
      <c r="O29" s="131"/>
      <c r="P29" s="30"/>
      <c r="Q29" s="30"/>
      <c r="R29" s="30"/>
      <c r="S29" s="30"/>
      <c r="T29" s="28"/>
      <c r="U29" s="28"/>
      <c r="V29" s="28"/>
      <c r="W29" s="28"/>
      <c r="Y29" s="31"/>
      <c r="Z29" s="131" t="s">
        <v>35</v>
      </c>
      <c r="AA29" s="131"/>
      <c r="AB29" s="30"/>
      <c r="AC29" s="30"/>
      <c r="AD29" s="30"/>
      <c r="AE29" s="30"/>
      <c r="AF29" s="28"/>
      <c r="AG29" s="28"/>
      <c r="AH29" s="28"/>
      <c r="AI29" s="28"/>
    </row>
    <row r="30" spans="1:35" ht="45" x14ac:dyDescent="0.25">
      <c r="A30" s="31"/>
      <c r="B30" s="31"/>
      <c r="C30" s="31" t="s">
        <v>36</v>
      </c>
      <c r="D30" s="30">
        <v>0.5</v>
      </c>
      <c r="E30" s="30">
        <v>1</v>
      </c>
      <c r="F30" s="30">
        <v>0.5</v>
      </c>
      <c r="G30" s="30">
        <v>0.12</v>
      </c>
      <c r="H30" s="30">
        <v>0.1</v>
      </c>
      <c r="I30" s="30">
        <v>0</v>
      </c>
      <c r="J30" s="30">
        <v>0</v>
      </c>
      <c r="K30" s="32">
        <v>7</v>
      </c>
      <c r="M30" s="31"/>
      <c r="N30" s="31"/>
      <c r="O30" s="31" t="s">
        <v>60</v>
      </c>
      <c r="P30" s="30">
        <v>0.5</v>
      </c>
      <c r="Q30" s="30">
        <v>1</v>
      </c>
      <c r="R30" s="30">
        <v>0.5</v>
      </c>
      <c r="S30" s="38">
        <v>0.24</v>
      </c>
      <c r="T30" s="30">
        <v>0.1</v>
      </c>
      <c r="U30" s="30">
        <v>0</v>
      </c>
      <c r="V30" s="30">
        <v>0</v>
      </c>
      <c r="W30" s="32">
        <v>13</v>
      </c>
      <c r="Y30" s="31"/>
      <c r="Z30" s="31"/>
      <c r="AA30" s="31" t="s">
        <v>60</v>
      </c>
      <c r="AB30" s="30">
        <v>0.5</v>
      </c>
      <c r="AC30" s="30">
        <v>1</v>
      </c>
      <c r="AD30" s="30">
        <v>0.5</v>
      </c>
      <c r="AE30" s="38">
        <v>0.36</v>
      </c>
      <c r="AF30" s="30">
        <v>0.2</v>
      </c>
      <c r="AG30" s="30">
        <v>0</v>
      </c>
      <c r="AH30" s="30">
        <v>0</v>
      </c>
      <c r="AI30" s="32">
        <v>20</v>
      </c>
    </row>
    <row r="31" spans="1:35" ht="18" customHeight="1" x14ac:dyDescent="0.25">
      <c r="A31" s="31"/>
      <c r="B31" s="131" t="s">
        <v>37</v>
      </c>
      <c r="C31" s="131"/>
      <c r="D31" s="30"/>
      <c r="E31" s="30"/>
      <c r="F31" s="30"/>
      <c r="G31" s="30"/>
      <c r="H31" s="28"/>
      <c r="I31" s="28"/>
      <c r="J31" s="28"/>
      <c r="K31" s="28"/>
      <c r="M31" s="31"/>
      <c r="N31" s="131" t="s">
        <v>37</v>
      </c>
      <c r="O31" s="131"/>
      <c r="P31" s="30"/>
      <c r="Q31" s="30"/>
      <c r="R31" s="30"/>
      <c r="S31" s="30"/>
      <c r="T31" s="28"/>
      <c r="U31" s="28"/>
      <c r="V31" s="28"/>
      <c r="W31" s="28"/>
      <c r="Y31" s="31"/>
      <c r="Z31" s="131" t="s">
        <v>37</v>
      </c>
      <c r="AA31" s="131"/>
      <c r="AB31" s="30"/>
      <c r="AC31" s="30"/>
      <c r="AD31" s="30"/>
      <c r="AE31" s="30"/>
      <c r="AF31" s="28"/>
      <c r="AG31" s="28"/>
      <c r="AH31" s="28"/>
      <c r="AI31" s="28"/>
    </row>
    <row r="32" spans="1:35" ht="30" x14ac:dyDescent="0.25">
      <c r="A32" s="31"/>
      <c r="B32" s="31"/>
      <c r="C32" s="31" t="s">
        <v>38</v>
      </c>
      <c r="D32" s="30">
        <v>8</v>
      </c>
      <c r="E32" s="30">
        <v>1</v>
      </c>
      <c r="F32" s="30">
        <v>8</v>
      </c>
      <c r="G32" s="30">
        <v>1.2</v>
      </c>
      <c r="H32" s="30">
        <v>9.6</v>
      </c>
      <c r="I32" s="30">
        <v>0.5</v>
      </c>
      <c r="J32" s="30">
        <v>1</v>
      </c>
      <c r="K32" s="32">
        <v>1047</v>
      </c>
      <c r="M32" s="31"/>
      <c r="N32" s="31"/>
      <c r="O32" s="31" t="s">
        <v>38</v>
      </c>
      <c r="P32" s="30">
        <v>8</v>
      </c>
      <c r="Q32" s="30">
        <v>1</v>
      </c>
      <c r="R32" s="30">
        <v>8</v>
      </c>
      <c r="S32" s="38">
        <v>2.4</v>
      </c>
      <c r="T32" s="30">
        <v>19.2</v>
      </c>
      <c r="U32" s="30">
        <v>1</v>
      </c>
      <c r="V32" s="30">
        <v>1.9</v>
      </c>
      <c r="W32" s="32">
        <v>2094</v>
      </c>
      <c r="Y32" s="31"/>
      <c r="Z32" s="31"/>
      <c r="AA32" s="31" t="s">
        <v>38</v>
      </c>
      <c r="AB32" s="30">
        <v>8</v>
      </c>
      <c r="AC32" s="30">
        <v>1</v>
      </c>
      <c r="AD32" s="30">
        <v>8</v>
      </c>
      <c r="AE32" s="38">
        <v>3.6</v>
      </c>
      <c r="AF32" s="30">
        <v>28.8</v>
      </c>
      <c r="AG32" s="30">
        <v>1.4</v>
      </c>
      <c r="AH32" s="30">
        <v>2.9</v>
      </c>
      <c r="AI32" s="32">
        <v>3141</v>
      </c>
    </row>
    <row r="33" spans="1:35" x14ac:dyDescent="0.25">
      <c r="A33" s="28"/>
      <c r="B33" s="28"/>
      <c r="C33" s="31" t="s">
        <v>39</v>
      </c>
      <c r="D33" s="30">
        <v>0.125</v>
      </c>
      <c r="E33" s="30">
        <v>330</v>
      </c>
      <c r="F33" s="30">
        <v>33</v>
      </c>
      <c r="G33" s="30">
        <v>1.2</v>
      </c>
      <c r="H33" s="30">
        <v>39.6</v>
      </c>
      <c r="I33" s="30">
        <v>2</v>
      </c>
      <c r="J33" s="30">
        <v>4</v>
      </c>
      <c r="K33" s="32">
        <v>4319</v>
      </c>
      <c r="M33" s="28"/>
      <c r="N33" s="28"/>
      <c r="O33" s="31" t="s">
        <v>39</v>
      </c>
      <c r="P33" s="30">
        <v>0.125</v>
      </c>
      <c r="Q33" s="30">
        <v>330</v>
      </c>
      <c r="R33" s="30">
        <v>33</v>
      </c>
      <c r="S33" s="38">
        <v>2.4</v>
      </c>
      <c r="T33" s="30">
        <v>79.2</v>
      </c>
      <c r="U33" s="30">
        <v>4</v>
      </c>
      <c r="V33" s="30">
        <v>7.9</v>
      </c>
      <c r="W33" s="32">
        <v>8638</v>
      </c>
      <c r="Y33" s="28"/>
      <c r="Z33" s="28"/>
      <c r="AA33" s="31" t="s">
        <v>39</v>
      </c>
      <c r="AB33" s="30">
        <v>0.125</v>
      </c>
      <c r="AC33" s="30">
        <v>330</v>
      </c>
      <c r="AD33" s="30">
        <v>33</v>
      </c>
      <c r="AE33" s="38">
        <v>3.6</v>
      </c>
      <c r="AF33" s="30">
        <v>118.8</v>
      </c>
      <c r="AG33" s="30">
        <v>5.9</v>
      </c>
      <c r="AH33" s="30">
        <v>11.9</v>
      </c>
      <c r="AI33" s="32">
        <v>12956</v>
      </c>
    </row>
    <row r="34" spans="1:35" ht="30" x14ac:dyDescent="0.25">
      <c r="A34" s="31"/>
      <c r="B34" s="31"/>
      <c r="C34" s="31" t="s">
        <v>40</v>
      </c>
      <c r="D34" s="30">
        <v>8</v>
      </c>
      <c r="E34" s="30">
        <v>1</v>
      </c>
      <c r="F34" s="30">
        <v>8</v>
      </c>
      <c r="G34" s="30">
        <v>1.2</v>
      </c>
      <c r="H34" s="30">
        <v>9.6</v>
      </c>
      <c r="I34" s="30">
        <v>0.5</v>
      </c>
      <c r="J34" s="30">
        <v>1</v>
      </c>
      <c r="K34" s="32">
        <v>1047</v>
      </c>
      <c r="M34" s="31"/>
      <c r="N34" s="31"/>
      <c r="O34" s="31" t="s">
        <v>40</v>
      </c>
      <c r="P34" s="30">
        <v>8</v>
      </c>
      <c r="Q34" s="30">
        <v>1</v>
      </c>
      <c r="R34" s="30">
        <v>8</v>
      </c>
      <c r="S34" s="38">
        <v>2.4</v>
      </c>
      <c r="T34" s="30">
        <v>19.2</v>
      </c>
      <c r="U34" s="30">
        <v>1</v>
      </c>
      <c r="V34" s="30">
        <v>1.9</v>
      </c>
      <c r="W34" s="32">
        <v>2094</v>
      </c>
      <c r="Y34" s="31"/>
      <c r="Z34" s="31"/>
      <c r="AA34" s="31" t="s">
        <v>40</v>
      </c>
      <c r="AB34" s="30">
        <v>8</v>
      </c>
      <c r="AC34" s="30">
        <v>1</v>
      </c>
      <c r="AD34" s="30">
        <v>8</v>
      </c>
      <c r="AE34" s="38">
        <v>3.6</v>
      </c>
      <c r="AF34" s="30">
        <v>28.8</v>
      </c>
      <c r="AG34" s="30">
        <v>1.4</v>
      </c>
      <c r="AH34" s="30">
        <v>2.9</v>
      </c>
      <c r="AI34" s="32">
        <v>3141</v>
      </c>
    </row>
    <row r="35" spans="1:35" x14ac:dyDescent="0.25">
      <c r="A35" s="31"/>
      <c r="B35" s="131" t="s">
        <v>41</v>
      </c>
      <c r="C35" s="131"/>
      <c r="D35" s="30"/>
      <c r="E35" s="30"/>
      <c r="F35" s="30"/>
      <c r="G35" s="30"/>
      <c r="H35" s="28"/>
      <c r="I35" s="28"/>
      <c r="J35" s="28"/>
      <c r="K35" s="28"/>
      <c r="M35" s="28"/>
      <c r="N35" s="28"/>
      <c r="O35" s="31" t="s">
        <v>61</v>
      </c>
      <c r="P35" s="28"/>
      <c r="Q35" s="28"/>
      <c r="R35" s="28"/>
      <c r="S35" s="28"/>
      <c r="T35" s="28"/>
      <c r="U35" s="28"/>
      <c r="V35" s="28"/>
      <c r="W35" s="28"/>
      <c r="Y35" s="28"/>
      <c r="Z35" s="28"/>
      <c r="AA35" s="31" t="s">
        <v>61</v>
      </c>
      <c r="AB35" s="28"/>
      <c r="AC35" s="28"/>
      <c r="AD35" s="28"/>
      <c r="AE35" s="28"/>
      <c r="AF35" s="28"/>
      <c r="AG35" s="28"/>
      <c r="AH35" s="28"/>
      <c r="AI35" s="28"/>
    </row>
    <row r="36" spans="1:35" x14ac:dyDescent="0.25">
      <c r="A36" s="31"/>
      <c r="B36" s="31"/>
      <c r="C36" s="31" t="s">
        <v>42</v>
      </c>
      <c r="D36" s="30">
        <v>16</v>
      </c>
      <c r="E36" s="30">
        <v>2</v>
      </c>
      <c r="F36" s="30">
        <v>32</v>
      </c>
      <c r="G36" s="30">
        <v>1.2</v>
      </c>
      <c r="H36" s="30">
        <v>38.4</v>
      </c>
      <c r="I36" s="30">
        <v>1.9</v>
      </c>
      <c r="J36" s="30">
        <v>3.8</v>
      </c>
      <c r="K36" s="32">
        <v>4188</v>
      </c>
      <c r="M36" s="31"/>
      <c r="N36" s="131" t="s">
        <v>41</v>
      </c>
      <c r="O36" s="131"/>
      <c r="P36" s="30"/>
      <c r="Q36" s="30"/>
      <c r="R36" s="30"/>
      <c r="S36" s="30"/>
      <c r="T36" s="28"/>
      <c r="U36" s="28"/>
      <c r="V36" s="28"/>
      <c r="W36" s="28"/>
      <c r="Y36" s="31"/>
      <c r="Z36" s="131" t="s">
        <v>41</v>
      </c>
      <c r="AA36" s="131"/>
      <c r="AB36" s="30"/>
      <c r="AC36" s="30"/>
      <c r="AD36" s="30"/>
      <c r="AE36" s="30"/>
      <c r="AF36" s="28"/>
      <c r="AG36" s="28"/>
      <c r="AH36" s="28"/>
      <c r="AI36" s="28"/>
    </row>
    <row r="37" spans="1:35" ht="18" customHeight="1" x14ac:dyDescent="0.25">
      <c r="A37" s="31"/>
      <c r="B37" s="131" t="s">
        <v>43</v>
      </c>
      <c r="C37" s="131"/>
      <c r="D37" s="30"/>
      <c r="E37" s="30"/>
      <c r="F37" s="30"/>
      <c r="G37" s="30"/>
      <c r="H37" s="30"/>
      <c r="I37" s="30"/>
      <c r="J37" s="30"/>
      <c r="K37" s="30"/>
      <c r="M37" s="31"/>
      <c r="N37" s="31"/>
      <c r="O37" s="31" t="s">
        <v>42</v>
      </c>
      <c r="P37" s="30">
        <v>16</v>
      </c>
      <c r="Q37" s="30">
        <v>2</v>
      </c>
      <c r="R37" s="30">
        <v>32</v>
      </c>
      <c r="S37" s="38">
        <v>2.4</v>
      </c>
      <c r="T37" s="30">
        <v>76.8</v>
      </c>
      <c r="U37" s="30">
        <v>3.8</v>
      </c>
      <c r="V37" s="30">
        <v>7.7</v>
      </c>
      <c r="W37" s="32">
        <v>8376</v>
      </c>
      <c r="Y37" s="31"/>
      <c r="Z37" s="31"/>
      <c r="AA37" s="31" t="s">
        <v>42</v>
      </c>
      <c r="AB37" s="30">
        <v>16</v>
      </c>
      <c r="AC37" s="30">
        <v>2</v>
      </c>
      <c r="AD37" s="30">
        <v>32</v>
      </c>
      <c r="AE37" s="38">
        <v>3.6</v>
      </c>
      <c r="AF37" s="30">
        <v>115.2</v>
      </c>
      <c r="AG37" s="30">
        <v>5.8</v>
      </c>
      <c r="AH37" s="30">
        <v>11.5</v>
      </c>
      <c r="AI37" s="32">
        <v>12564</v>
      </c>
    </row>
    <row r="38" spans="1:35" x14ac:dyDescent="0.25">
      <c r="A38" s="131" t="s">
        <v>44</v>
      </c>
      <c r="B38" s="131"/>
      <c r="C38" s="131"/>
      <c r="D38" s="30"/>
      <c r="E38" s="30">
        <v>675</v>
      </c>
      <c r="F38" s="30"/>
      <c r="G38" s="30">
        <v>17</v>
      </c>
      <c r="H38" s="30">
        <v>743</v>
      </c>
      <c r="I38" s="30">
        <v>37</v>
      </c>
      <c r="J38" s="30">
        <v>74</v>
      </c>
      <c r="K38" s="32">
        <v>81044</v>
      </c>
      <c r="M38" s="31"/>
      <c r="N38" s="131" t="s">
        <v>43</v>
      </c>
      <c r="O38" s="131"/>
      <c r="P38" s="30"/>
      <c r="Q38" s="30"/>
      <c r="R38" s="30"/>
      <c r="S38" s="30"/>
      <c r="T38" s="30"/>
      <c r="U38" s="30"/>
      <c r="V38" s="30"/>
      <c r="W38" s="30"/>
      <c r="Y38" s="31"/>
      <c r="Z38" s="131" t="s">
        <v>43</v>
      </c>
      <c r="AA38" s="131"/>
      <c r="AB38" s="30"/>
      <c r="AC38" s="30"/>
      <c r="AD38" s="30"/>
      <c r="AE38" s="30"/>
      <c r="AF38" s="30"/>
      <c r="AG38" s="30"/>
      <c r="AH38" s="30"/>
      <c r="AI38" s="30"/>
    </row>
    <row r="39" spans="1:35" x14ac:dyDescent="0.25">
      <c r="A39" s="131"/>
      <c r="B39" s="131"/>
      <c r="C39" s="131"/>
      <c r="D39" s="30"/>
      <c r="E39" s="30"/>
      <c r="F39" s="30"/>
      <c r="G39" s="30"/>
      <c r="H39" s="30"/>
      <c r="I39" s="30">
        <v>855</v>
      </c>
      <c r="J39" s="30" t="s">
        <v>45</v>
      </c>
      <c r="K39" s="30"/>
      <c r="M39" s="131" t="s">
        <v>44</v>
      </c>
      <c r="N39" s="131"/>
      <c r="O39" s="131"/>
      <c r="P39" s="30"/>
      <c r="Q39" s="30">
        <v>675</v>
      </c>
      <c r="R39" s="30"/>
      <c r="S39" s="30">
        <v>23</v>
      </c>
      <c r="T39" s="30">
        <v>842</v>
      </c>
      <c r="U39" s="30">
        <v>42</v>
      </c>
      <c r="V39" s="30">
        <v>84</v>
      </c>
      <c r="W39" s="32">
        <v>91808</v>
      </c>
      <c r="Y39" s="131" t="s">
        <v>44</v>
      </c>
      <c r="Z39" s="131"/>
      <c r="AA39" s="131"/>
      <c r="AB39" s="30"/>
      <c r="AC39" s="30">
        <v>675</v>
      </c>
      <c r="AD39" s="30"/>
      <c r="AE39" s="30">
        <v>30</v>
      </c>
      <c r="AF39" s="30">
        <v>941</v>
      </c>
      <c r="AG39" s="30">
        <v>47</v>
      </c>
      <c r="AH39" s="30">
        <v>94</v>
      </c>
      <c r="AI39" s="32">
        <v>102572</v>
      </c>
    </row>
    <row r="40" spans="1:35" x14ac:dyDescent="0.25">
      <c r="A40" s="131" t="s">
        <v>46</v>
      </c>
      <c r="B40" s="131"/>
      <c r="C40" s="131"/>
      <c r="D40" s="30"/>
      <c r="E40" s="30"/>
      <c r="F40" s="30"/>
      <c r="G40" s="30"/>
      <c r="H40" s="30"/>
      <c r="I40" s="30"/>
      <c r="J40" s="30"/>
      <c r="K40" s="30"/>
      <c r="M40" s="131"/>
      <c r="N40" s="131"/>
      <c r="O40" s="131"/>
      <c r="P40" s="30"/>
      <c r="Q40" s="30"/>
      <c r="R40" s="30"/>
      <c r="S40" s="30"/>
      <c r="T40" s="30"/>
      <c r="U40" s="30">
        <v>968</v>
      </c>
      <c r="V40" s="30" t="s">
        <v>45</v>
      </c>
      <c r="W40" s="30"/>
      <c r="Y40" s="131"/>
      <c r="Z40" s="131"/>
      <c r="AA40" s="131"/>
      <c r="AB40" s="30"/>
      <c r="AC40" s="30"/>
      <c r="AD40" s="30"/>
      <c r="AE40" s="30"/>
      <c r="AF40" s="30"/>
      <c r="AG40" s="35">
        <v>1082</v>
      </c>
      <c r="AH40" s="30" t="s">
        <v>45</v>
      </c>
      <c r="AI40" s="30"/>
    </row>
    <row r="41" spans="1:35" x14ac:dyDescent="0.25">
      <c r="A41" s="31"/>
      <c r="B41" s="131" t="s">
        <v>47</v>
      </c>
      <c r="C41" s="131"/>
      <c r="D41" s="30"/>
      <c r="E41" s="30"/>
      <c r="F41" s="30"/>
      <c r="G41" s="30"/>
      <c r="H41" s="30"/>
      <c r="I41" s="30"/>
      <c r="J41" s="30"/>
      <c r="K41" s="32">
        <v>76492</v>
      </c>
      <c r="M41" s="131" t="s">
        <v>46</v>
      </c>
      <c r="N41" s="131"/>
      <c r="O41" s="131"/>
      <c r="P41" s="30"/>
      <c r="Q41" s="30"/>
      <c r="R41" s="30"/>
      <c r="S41" s="30"/>
      <c r="T41" s="30"/>
      <c r="U41" s="30"/>
      <c r="V41" s="30"/>
      <c r="W41" s="30"/>
      <c r="Y41" s="131" t="s">
        <v>46</v>
      </c>
      <c r="Z41" s="131"/>
      <c r="AA41" s="131"/>
      <c r="AB41" s="30"/>
      <c r="AC41" s="30"/>
      <c r="AD41" s="30"/>
      <c r="AE41" s="30"/>
      <c r="AF41" s="30"/>
      <c r="AG41" s="30"/>
      <c r="AH41" s="30"/>
      <c r="AI41" s="30"/>
    </row>
    <row r="42" spans="1:35" x14ac:dyDescent="0.25">
      <c r="A42" s="31"/>
      <c r="B42" s="131" t="s">
        <v>48</v>
      </c>
      <c r="C42" s="131"/>
      <c r="D42" s="30"/>
      <c r="E42" s="30"/>
      <c r="F42" s="30"/>
      <c r="G42" s="30"/>
      <c r="H42" s="30"/>
      <c r="I42" s="30"/>
      <c r="J42" s="30"/>
      <c r="K42" s="32">
        <v>940</v>
      </c>
      <c r="M42" s="31"/>
      <c r="N42" s="131" t="s">
        <v>47</v>
      </c>
      <c r="O42" s="131"/>
      <c r="P42" s="30"/>
      <c r="Q42" s="30"/>
      <c r="R42" s="30"/>
      <c r="S42" s="30"/>
      <c r="T42" s="30"/>
      <c r="U42" s="30"/>
      <c r="V42" s="30"/>
      <c r="W42" s="32">
        <v>76492</v>
      </c>
      <c r="Y42" s="31"/>
      <c r="Z42" s="131" t="s">
        <v>47</v>
      </c>
      <c r="AA42" s="131"/>
      <c r="AB42" s="30"/>
      <c r="AC42" s="30"/>
      <c r="AD42" s="30"/>
      <c r="AE42" s="30"/>
      <c r="AF42" s="30"/>
      <c r="AG42" s="30"/>
      <c r="AH42" s="30"/>
      <c r="AI42" s="32">
        <v>76492</v>
      </c>
    </row>
    <row r="43" spans="1:35" ht="33" customHeight="1" x14ac:dyDescent="0.25">
      <c r="A43" s="28"/>
      <c r="B43" s="131" t="s">
        <v>49</v>
      </c>
      <c r="C43" s="131"/>
      <c r="D43" s="28"/>
      <c r="E43" s="28"/>
      <c r="F43" s="28"/>
      <c r="G43" s="28"/>
      <c r="H43" s="28"/>
      <c r="I43" s="28"/>
      <c r="J43" s="28"/>
      <c r="K43" s="32">
        <v>136174</v>
      </c>
      <c r="M43" s="31"/>
      <c r="N43" s="131" t="s">
        <v>48</v>
      </c>
      <c r="O43" s="131"/>
      <c r="P43" s="30"/>
      <c r="Q43" s="30"/>
      <c r="R43" s="30"/>
      <c r="S43" s="30"/>
      <c r="T43" s="30"/>
      <c r="U43" s="30"/>
      <c r="V43" s="30"/>
      <c r="W43" s="32">
        <v>940</v>
      </c>
      <c r="Y43" s="31"/>
      <c r="Z43" s="131" t="s">
        <v>48</v>
      </c>
      <c r="AA43" s="131"/>
      <c r="AB43" s="30"/>
      <c r="AC43" s="30"/>
      <c r="AD43" s="30"/>
      <c r="AE43" s="30"/>
      <c r="AF43" s="30"/>
      <c r="AG43" s="30"/>
      <c r="AH43" s="30"/>
      <c r="AI43" s="32">
        <v>940</v>
      </c>
    </row>
    <row r="44" spans="1:35" x14ac:dyDescent="0.25">
      <c r="A44" s="31"/>
      <c r="B44" s="131" t="s">
        <v>50</v>
      </c>
      <c r="C44" s="131"/>
      <c r="D44" s="30"/>
      <c r="E44" s="30"/>
      <c r="F44" s="30"/>
      <c r="G44" s="30"/>
      <c r="H44" s="30"/>
      <c r="I44" s="30"/>
      <c r="J44" s="30"/>
      <c r="K44" s="32">
        <v>213606</v>
      </c>
      <c r="M44" s="28"/>
      <c r="N44" s="131" t="s">
        <v>49</v>
      </c>
      <c r="O44" s="131"/>
      <c r="P44" s="28"/>
      <c r="Q44" s="28"/>
      <c r="R44" s="28"/>
      <c r="S44" s="28"/>
      <c r="T44" s="28"/>
      <c r="U44" s="28"/>
      <c r="V44" s="28"/>
      <c r="W44" s="32">
        <v>136174</v>
      </c>
      <c r="Y44" s="28"/>
      <c r="Z44" s="131" t="s">
        <v>49</v>
      </c>
      <c r="AA44" s="131"/>
      <c r="AB44" s="28"/>
      <c r="AC44" s="28"/>
      <c r="AD44" s="28"/>
      <c r="AE44" s="28"/>
      <c r="AF44" s="28"/>
      <c r="AG44" s="28"/>
      <c r="AH44" s="28"/>
      <c r="AI44" s="32">
        <v>136174</v>
      </c>
    </row>
    <row r="45" spans="1:35" x14ac:dyDescent="0.25">
      <c r="A45" s="131" t="s">
        <v>51</v>
      </c>
      <c r="B45" s="131"/>
      <c r="C45" s="131"/>
      <c r="D45" s="30"/>
      <c r="E45" s="30"/>
      <c r="F45" s="30"/>
      <c r="G45" s="30"/>
      <c r="H45" s="30"/>
      <c r="I45" s="30"/>
      <c r="J45" s="30"/>
      <c r="K45" s="30"/>
      <c r="M45" s="31"/>
      <c r="N45" s="131" t="s">
        <v>50</v>
      </c>
      <c r="O45" s="131"/>
      <c r="P45" s="30"/>
      <c r="Q45" s="30"/>
      <c r="R45" s="30"/>
      <c r="S45" s="30"/>
      <c r="T45" s="30"/>
      <c r="U45" s="30"/>
      <c r="V45" s="30"/>
      <c r="W45" s="32">
        <v>213606</v>
      </c>
      <c r="Y45" s="31"/>
      <c r="Z45" s="131" t="s">
        <v>50</v>
      </c>
      <c r="AA45" s="131"/>
      <c r="AB45" s="30"/>
      <c r="AC45" s="30"/>
      <c r="AD45" s="30"/>
      <c r="AE45" s="30"/>
      <c r="AF45" s="30"/>
      <c r="AG45" s="30"/>
      <c r="AH45" s="30"/>
      <c r="AI45" s="32">
        <v>213606</v>
      </c>
    </row>
    <row r="46" spans="1:35" ht="38.25" customHeight="1" x14ac:dyDescent="0.25">
      <c r="A46" s="31"/>
      <c r="B46" s="131" t="s">
        <v>52</v>
      </c>
      <c r="C46" s="131"/>
      <c r="D46" s="30"/>
      <c r="E46" s="30"/>
      <c r="F46" s="30"/>
      <c r="G46" s="30"/>
      <c r="H46" s="30"/>
      <c r="I46" s="30"/>
      <c r="J46" s="30"/>
      <c r="K46" s="32">
        <v>103</v>
      </c>
      <c r="M46" s="131" t="s">
        <v>51</v>
      </c>
      <c r="N46" s="131"/>
      <c r="O46" s="131"/>
      <c r="P46" s="30"/>
      <c r="Q46" s="30"/>
      <c r="R46" s="30"/>
      <c r="S46" s="30"/>
      <c r="T46" s="30"/>
      <c r="U46" s="30"/>
      <c r="V46" s="30"/>
      <c r="W46" s="30"/>
      <c r="Y46" s="131" t="s">
        <v>51</v>
      </c>
      <c r="Z46" s="131"/>
      <c r="AA46" s="131"/>
      <c r="AB46" s="30"/>
      <c r="AC46" s="30"/>
      <c r="AD46" s="30"/>
      <c r="AE46" s="30"/>
      <c r="AF46" s="30"/>
      <c r="AG46" s="30"/>
      <c r="AH46" s="30"/>
      <c r="AI46" s="30"/>
    </row>
    <row r="47" spans="1:35" ht="27" customHeight="1" x14ac:dyDescent="0.25">
      <c r="A47" s="31"/>
      <c r="B47" s="131" t="s">
        <v>53</v>
      </c>
      <c r="C47" s="131"/>
      <c r="D47" s="30"/>
      <c r="E47" s="30"/>
      <c r="F47" s="30"/>
      <c r="G47" s="30"/>
      <c r="H47" s="30"/>
      <c r="I47" s="30"/>
      <c r="J47" s="30"/>
      <c r="K47" s="32">
        <v>19185</v>
      </c>
      <c r="M47" s="31"/>
      <c r="N47" s="131" t="s">
        <v>52</v>
      </c>
      <c r="O47" s="131"/>
      <c r="P47" s="30"/>
      <c r="Q47" s="30"/>
      <c r="R47" s="30"/>
      <c r="S47" s="30"/>
      <c r="T47" s="30"/>
      <c r="U47" s="30"/>
      <c r="V47" s="30"/>
      <c r="W47" s="32">
        <v>103</v>
      </c>
      <c r="Y47" s="31"/>
      <c r="Z47" s="131" t="s">
        <v>52</v>
      </c>
      <c r="AA47" s="131"/>
      <c r="AB47" s="30"/>
      <c r="AC47" s="30"/>
      <c r="AD47" s="30"/>
      <c r="AE47" s="30"/>
      <c r="AF47" s="30"/>
      <c r="AG47" s="30"/>
      <c r="AH47" s="30"/>
      <c r="AI47" s="32">
        <v>103</v>
      </c>
    </row>
    <row r="48" spans="1:35" x14ac:dyDescent="0.25">
      <c r="A48" s="31"/>
      <c r="B48" s="131" t="s">
        <v>54</v>
      </c>
      <c r="C48" s="131"/>
      <c r="D48" s="30"/>
      <c r="E48" s="30"/>
      <c r="F48" s="30"/>
      <c r="G48" s="30"/>
      <c r="H48" s="30"/>
      <c r="I48" s="30"/>
      <c r="J48" s="30"/>
      <c r="K48" s="32">
        <v>19288</v>
      </c>
      <c r="M48" s="31"/>
      <c r="N48" s="131" t="s">
        <v>53</v>
      </c>
      <c r="O48" s="131"/>
      <c r="P48" s="30"/>
      <c r="Q48" s="30"/>
      <c r="R48" s="30"/>
      <c r="S48" s="30"/>
      <c r="T48" s="30"/>
      <c r="U48" s="30"/>
      <c r="V48" s="30"/>
      <c r="W48" s="32">
        <v>19185</v>
      </c>
      <c r="Y48" s="31"/>
      <c r="Z48" s="131" t="s">
        <v>53</v>
      </c>
      <c r="AA48" s="131"/>
      <c r="AB48" s="30"/>
      <c r="AC48" s="30"/>
      <c r="AD48" s="30"/>
      <c r="AE48" s="30"/>
      <c r="AF48" s="30"/>
      <c r="AG48" s="30"/>
      <c r="AH48" s="30"/>
      <c r="AI48" s="32">
        <v>19185</v>
      </c>
    </row>
    <row r="49" spans="1:35" x14ac:dyDescent="0.25">
      <c r="A49" s="131" t="s">
        <v>55</v>
      </c>
      <c r="B49" s="131"/>
      <c r="C49" s="131"/>
      <c r="D49" s="30"/>
      <c r="E49" s="30"/>
      <c r="F49" s="30"/>
      <c r="G49" s="30"/>
      <c r="H49" s="30"/>
      <c r="I49" s="30"/>
      <c r="J49" s="30"/>
      <c r="K49" s="32">
        <v>23488</v>
      </c>
      <c r="M49" s="31"/>
      <c r="N49" s="131" t="s">
        <v>54</v>
      </c>
      <c r="O49" s="131"/>
      <c r="P49" s="30"/>
      <c r="Q49" s="30"/>
      <c r="R49" s="30"/>
      <c r="S49" s="30"/>
      <c r="T49" s="30"/>
      <c r="U49" s="30"/>
      <c r="V49" s="30"/>
      <c r="W49" s="32">
        <v>19288</v>
      </c>
      <c r="Y49" s="31"/>
      <c r="Z49" s="131" t="s">
        <v>54</v>
      </c>
      <c r="AA49" s="131"/>
      <c r="AB49" s="30"/>
      <c r="AC49" s="30"/>
      <c r="AD49" s="30"/>
      <c r="AE49" s="30"/>
      <c r="AF49" s="30"/>
      <c r="AG49" s="30"/>
      <c r="AH49" s="30"/>
      <c r="AI49" s="32">
        <v>19288</v>
      </c>
    </row>
    <row r="50" spans="1:35" ht="33.75" customHeight="1" x14ac:dyDescent="0.25">
      <c r="A50" s="131" t="s">
        <v>56</v>
      </c>
      <c r="B50" s="131"/>
      <c r="C50" s="131"/>
      <c r="D50" s="30"/>
      <c r="E50" s="30"/>
      <c r="F50" s="30"/>
      <c r="G50" s="30"/>
      <c r="H50" s="30"/>
      <c r="I50" s="30"/>
      <c r="J50" s="30"/>
      <c r="K50" s="32">
        <v>42776</v>
      </c>
      <c r="M50" s="131" t="s">
        <v>55</v>
      </c>
      <c r="N50" s="131"/>
      <c r="O50" s="131"/>
      <c r="P50" s="30"/>
      <c r="Q50" s="30"/>
      <c r="R50" s="30"/>
      <c r="S50" s="30"/>
      <c r="T50" s="30"/>
      <c r="U50" s="30"/>
      <c r="V50" s="30"/>
      <c r="W50" s="32">
        <v>23488</v>
      </c>
      <c r="Y50" s="131" t="s">
        <v>55</v>
      </c>
      <c r="Z50" s="131"/>
      <c r="AA50" s="131"/>
      <c r="AB50" s="30"/>
      <c r="AC50" s="30"/>
      <c r="AD50" s="30"/>
      <c r="AE50" s="30"/>
      <c r="AF50" s="30"/>
      <c r="AG50" s="30"/>
      <c r="AH50" s="30"/>
      <c r="AI50" s="32">
        <v>23488</v>
      </c>
    </row>
    <row r="51" spans="1:35" x14ac:dyDescent="0.25">
      <c r="M51" s="131" t="s">
        <v>56</v>
      </c>
      <c r="N51" s="131"/>
      <c r="O51" s="131"/>
      <c r="P51" s="30"/>
      <c r="Q51" s="30"/>
      <c r="R51" s="30"/>
      <c r="S51" s="30"/>
      <c r="T51" s="30"/>
      <c r="U51" s="30"/>
      <c r="V51" s="30"/>
      <c r="W51" s="32">
        <v>42776</v>
      </c>
      <c r="Y51" s="131" t="s">
        <v>56</v>
      </c>
      <c r="Z51" s="131"/>
      <c r="AA51" s="131"/>
      <c r="AB51" s="30"/>
      <c r="AC51" s="30"/>
      <c r="AD51" s="30"/>
      <c r="AE51" s="30"/>
      <c r="AF51" s="30"/>
      <c r="AG51" s="30"/>
      <c r="AH51" s="30"/>
      <c r="AI51" s="32">
        <v>42776</v>
      </c>
    </row>
    <row r="55" spans="1:35" ht="20.25" customHeight="1" x14ac:dyDescent="0.25">
      <c r="E55" s="1" t="s">
        <v>65</v>
      </c>
      <c r="F55"/>
      <c r="G55"/>
    </row>
    <row r="56" spans="1:35" ht="15.75" thickBot="1" x14ac:dyDescent="0.3">
      <c r="E56"/>
      <c r="F56"/>
      <c r="G56"/>
    </row>
    <row r="57" spans="1:35" ht="65.25" thickBot="1" x14ac:dyDescent="0.3">
      <c r="E57" s="3" t="s">
        <v>66</v>
      </c>
      <c r="F57" s="4" t="s">
        <v>67</v>
      </c>
      <c r="G57" s="4" t="s">
        <v>68</v>
      </c>
    </row>
    <row r="58" spans="1:35" ht="15.75" thickBot="1" x14ac:dyDescent="0.3">
      <c r="E58" s="5">
        <v>1</v>
      </c>
      <c r="F58" s="6">
        <v>855</v>
      </c>
      <c r="G58" s="7">
        <v>81044</v>
      </c>
    </row>
    <row r="59" spans="1:35" ht="27" customHeight="1" thickBot="1" x14ac:dyDescent="0.3">
      <c r="E59" s="5">
        <v>2</v>
      </c>
      <c r="F59" s="6">
        <v>968</v>
      </c>
      <c r="G59" s="7">
        <v>91808</v>
      </c>
    </row>
    <row r="60" spans="1:35" ht="15.75" thickBot="1" x14ac:dyDescent="0.3">
      <c r="E60" s="5">
        <v>3</v>
      </c>
      <c r="F60" s="8">
        <v>1082</v>
      </c>
      <c r="G60" s="7">
        <v>102572</v>
      </c>
    </row>
    <row r="61" spans="1:35" ht="15.75" thickBot="1" x14ac:dyDescent="0.3">
      <c r="E61" s="5" t="s">
        <v>69</v>
      </c>
      <c r="F61" s="8">
        <v>2904</v>
      </c>
      <c r="G61" s="7">
        <v>275424</v>
      </c>
    </row>
    <row r="62" spans="1:35" ht="27" thickBot="1" x14ac:dyDescent="0.3">
      <c r="E62" s="5" t="s">
        <v>70</v>
      </c>
      <c r="F62" s="6">
        <v>968</v>
      </c>
      <c r="G62" s="7">
        <v>91808</v>
      </c>
    </row>
    <row r="67" ht="18" customHeight="1" x14ac:dyDescent="0.25"/>
    <row r="68" ht="18" customHeight="1" x14ac:dyDescent="0.25"/>
    <row r="78" ht="18" customHeight="1" x14ac:dyDescent="0.25"/>
    <row r="79" ht="18" customHeight="1" x14ac:dyDescent="0.25"/>
    <row r="80" ht="18" customHeight="1" x14ac:dyDescent="0.25"/>
    <row r="81" ht="18" customHeight="1" x14ac:dyDescent="0.25"/>
    <row r="83" ht="18" customHeight="1" x14ac:dyDescent="0.25"/>
    <row r="90" ht="18" customHeight="1" x14ac:dyDescent="0.25"/>
    <row r="96" ht="18" customHeight="1" x14ac:dyDescent="0.25"/>
    <row r="99" ht="18" customHeight="1" x14ac:dyDescent="0.25"/>
    <row r="100" ht="27" customHeight="1" x14ac:dyDescent="0.25"/>
    <row r="103" ht="18" customHeight="1" x14ac:dyDescent="0.25"/>
    <row r="107" ht="20.25" customHeight="1" x14ac:dyDescent="0.25"/>
    <row r="111" ht="27" customHeight="1" x14ac:dyDescent="0.25"/>
    <row r="119" ht="18" customHeight="1" x14ac:dyDescent="0.25"/>
    <row r="120" ht="18" customHeight="1" x14ac:dyDescent="0.25"/>
    <row r="130" ht="18" customHeight="1" x14ac:dyDescent="0.25"/>
    <row r="131" ht="18" customHeight="1" x14ac:dyDescent="0.25"/>
    <row r="132" ht="18" customHeight="1" x14ac:dyDescent="0.25"/>
    <row r="133" ht="18" customHeight="1" x14ac:dyDescent="0.25"/>
    <row r="135" ht="18" customHeight="1" x14ac:dyDescent="0.25"/>
    <row r="142" ht="18" customHeight="1" x14ac:dyDescent="0.25"/>
    <row r="148" ht="18" customHeight="1" x14ac:dyDescent="0.25"/>
    <row r="151" ht="18" customHeight="1" x14ac:dyDescent="0.25"/>
    <row r="152" ht="27" customHeight="1" x14ac:dyDescent="0.25"/>
    <row r="155" ht="18" customHeight="1" x14ac:dyDescent="0.25"/>
  </sheetData>
  <mergeCells count="111">
    <mergeCell ref="Z49:AA49"/>
    <mergeCell ref="Y50:AA50"/>
    <mergeCell ref="Y51:AA51"/>
    <mergeCell ref="Z43:AA43"/>
    <mergeCell ref="Z44:AA44"/>
    <mergeCell ref="Z45:AA45"/>
    <mergeCell ref="Y46:AA46"/>
    <mergeCell ref="Z47:AA47"/>
    <mergeCell ref="Z48:AA48"/>
    <mergeCell ref="Z31:AA31"/>
    <mergeCell ref="Z36:AA36"/>
    <mergeCell ref="Z38:AA38"/>
    <mergeCell ref="Y39:AA40"/>
    <mergeCell ref="Y41:AA41"/>
    <mergeCell ref="Z42:AA42"/>
    <mergeCell ref="Z17:AA17"/>
    <mergeCell ref="Y25:AA25"/>
    <mergeCell ref="Z26:AA26"/>
    <mergeCell ref="Z27:AA27"/>
    <mergeCell ref="Z28:AA28"/>
    <mergeCell ref="Z29:AA29"/>
    <mergeCell ref="Y7:AA7"/>
    <mergeCell ref="Y8:AA8"/>
    <mergeCell ref="Z9:AA9"/>
    <mergeCell ref="Z11:AA11"/>
    <mergeCell ref="Z15:AA15"/>
    <mergeCell ref="Z16:AA16"/>
    <mergeCell ref="AF3:AF4"/>
    <mergeCell ref="AG3:AG4"/>
    <mergeCell ref="AH3:AH4"/>
    <mergeCell ref="AI3:AI4"/>
    <mergeCell ref="Y5:AA5"/>
    <mergeCell ref="Y6:AA6"/>
    <mergeCell ref="M50:O50"/>
    <mergeCell ref="M51:O51"/>
    <mergeCell ref="Y3:AA4"/>
    <mergeCell ref="AB3:AB4"/>
    <mergeCell ref="AC3:AC4"/>
    <mergeCell ref="AE3:AE4"/>
    <mergeCell ref="N44:O44"/>
    <mergeCell ref="N45:O45"/>
    <mergeCell ref="M46:O46"/>
    <mergeCell ref="N47:O47"/>
    <mergeCell ref="N48:O48"/>
    <mergeCell ref="N49:O49"/>
    <mergeCell ref="N36:O36"/>
    <mergeCell ref="N38:O38"/>
    <mergeCell ref="M39:O40"/>
    <mergeCell ref="M41:O41"/>
    <mergeCell ref="N42:O42"/>
    <mergeCell ref="N43:O43"/>
    <mergeCell ref="M25:O25"/>
    <mergeCell ref="N26:O26"/>
    <mergeCell ref="N27:O27"/>
    <mergeCell ref="N28:O28"/>
    <mergeCell ref="N29:O29"/>
    <mergeCell ref="N31:O31"/>
    <mergeCell ref="M8:O8"/>
    <mergeCell ref="N9:O9"/>
    <mergeCell ref="N11:O11"/>
    <mergeCell ref="N15:O15"/>
    <mergeCell ref="N16:O16"/>
    <mergeCell ref="N17:O17"/>
    <mergeCell ref="U3:U4"/>
    <mergeCell ref="V3:V4"/>
    <mergeCell ref="W3:W4"/>
    <mergeCell ref="M5:O5"/>
    <mergeCell ref="M6:O6"/>
    <mergeCell ref="M7:O7"/>
    <mergeCell ref="A50:C50"/>
    <mergeCell ref="M3:O4"/>
    <mergeCell ref="P3:P4"/>
    <mergeCell ref="Q3:Q4"/>
    <mergeCell ref="S3:S4"/>
    <mergeCell ref="T3:T4"/>
    <mergeCell ref="B44:C44"/>
    <mergeCell ref="A45:C45"/>
    <mergeCell ref="B46:C46"/>
    <mergeCell ref="B47:C47"/>
    <mergeCell ref="B48:C48"/>
    <mergeCell ref="A49:C49"/>
    <mergeCell ref="B37:C37"/>
    <mergeCell ref="A38:C39"/>
    <mergeCell ref="A40:C40"/>
    <mergeCell ref="B41:C41"/>
    <mergeCell ref="B42:C42"/>
    <mergeCell ref="B43:C43"/>
    <mergeCell ref="B26:C26"/>
    <mergeCell ref="B27:C27"/>
    <mergeCell ref="B28:C28"/>
    <mergeCell ref="B29:C29"/>
    <mergeCell ref="B31:C31"/>
    <mergeCell ref="B35:C35"/>
    <mergeCell ref="B9:C9"/>
    <mergeCell ref="B11:C11"/>
    <mergeCell ref="B15:C15"/>
    <mergeCell ref="B16:C16"/>
    <mergeCell ref="B17:C17"/>
    <mergeCell ref="A25:C25"/>
    <mergeCell ref="J3:J4"/>
    <mergeCell ref="K3:K4"/>
    <mergeCell ref="A5:C5"/>
    <mergeCell ref="A6:C6"/>
    <mergeCell ref="A7:C7"/>
    <mergeCell ref="A8:C8"/>
    <mergeCell ref="A3:C4"/>
    <mergeCell ref="D3:D4"/>
    <mergeCell ref="E3:E4"/>
    <mergeCell ref="G3:G4"/>
    <mergeCell ref="H3:H4"/>
    <mergeCell ref="I3:I4"/>
  </mergeCells>
  <pageMargins left="0.7" right="0.7" top="0.75" bottom="0.75" header="0.3" footer="0.3"/>
  <pageSetup orientation="portrait" horizontalDpi="4294967293"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1"/>
  <sheetViews>
    <sheetView zoomScale="130" zoomScaleNormal="130" workbookViewId="0">
      <selection activeCell="A35" sqref="A35:I46"/>
    </sheetView>
  </sheetViews>
  <sheetFormatPr defaultRowHeight="15" x14ac:dyDescent="0.25"/>
  <cols>
    <col min="1" max="1" width="37" customWidth="1"/>
  </cols>
  <sheetData>
    <row r="1" spans="1:15" ht="15.75" x14ac:dyDescent="0.25">
      <c r="A1" s="1" t="s">
        <v>71</v>
      </c>
      <c r="M1" s="1" t="s">
        <v>95</v>
      </c>
    </row>
    <row r="2" spans="1:15" ht="15.75" thickBot="1" x14ac:dyDescent="0.3"/>
    <row r="3" spans="1:15" ht="75.75" thickBot="1" x14ac:dyDescent="0.3">
      <c r="A3" s="9" t="s">
        <v>72</v>
      </c>
      <c r="B3" s="10" t="s">
        <v>73</v>
      </c>
      <c r="C3" s="10" t="s">
        <v>74</v>
      </c>
      <c r="D3" s="10" t="s">
        <v>75</v>
      </c>
      <c r="E3" s="10" t="s">
        <v>76</v>
      </c>
      <c r="F3" s="10" t="s">
        <v>77</v>
      </c>
      <c r="G3" s="10" t="s">
        <v>78</v>
      </c>
      <c r="H3" s="10" t="s">
        <v>79</v>
      </c>
      <c r="I3" s="10" t="s">
        <v>80</v>
      </c>
      <c r="M3" s="22" t="s">
        <v>66</v>
      </c>
      <c r="N3" s="23" t="s">
        <v>96</v>
      </c>
      <c r="O3" s="23" t="s">
        <v>68</v>
      </c>
    </row>
    <row r="4" spans="1:15" ht="16.5" thickTop="1" thickBot="1" x14ac:dyDescent="0.3">
      <c r="A4" s="12" t="s">
        <v>81</v>
      </c>
      <c r="B4" s="13">
        <v>24</v>
      </c>
      <c r="C4" s="13">
        <v>1</v>
      </c>
      <c r="D4" s="13">
        <v>24</v>
      </c>
      <c r="E4" s="13">
        <v>1.2</v>
      </c>
      <c r="F4" s="13">
        <v>28.8</v>
      </c>
      <c r="G4" s="13">
        <v>1.44</v>
      </c>
      <c r="H4" s="13">
        <v>0.28799999999999998</v>
      </c>
      <c r="I4" s="14">
        <v>1428</v>
      </c>
      <c r="M4" s="24">
        <v>1</v>
      </c>
      <c r="N4" s="25">
        <v>46</v>
      </c>
      <c r="O4" s="26">
        <v>3158</v>
      </c>
    </row>
    <row r="5" spans="1:15" ht="15.75" thickBot="1" x14ac:dyDescent="0.3">
      <c r="A5" s="12" t="s">
        <v>82</v>
      </c>
      <c r="B5" s="13">
        <v>2</v>
      </c>
      <c r="C5" s="13">
        <v>1</v>
      </c>
      <c r="D5" s="13">
        <v>2</v>
      </c>
      <c r="E5" s="15">
        <v>1.2</v>
      </c>
      <c r="F5" s="13">
        <v>2.4</v>
      </c>
      <c r="G5" s="13">
        <v>0.12</v>
      </c>
      <c r="H5" s="13">
        <v>0.24</v>
      </c>
      <c r="I5" s="14">
        <v>119</v>
      </c>
      <c r="M5" s="24">
        <v>2</v>
      </c>
      <c r="N5" s="25">
        <v>47</v>
      </c>
      <c r="O5" s="26">
        <v>3206</v>
      </c>
    </row>
    <row r="6" spans="1:15" ht="15.75" thickBot="1" x14ac:dyDescent="0.3">
      <c r="A6" s="12" t="s">
        <v>83</v>
      </c>
      <c r="B6" s="13">
        <v>0.5</v>
      </c>
      <c r="C6" s="13">
        <v>1</v>
      </c>
      <c r="D6" s="13">
        <v>0.5</v>
      </c>
      <c r="E6" s="15">
        <v>1.2</v>
      </c>
      <c r="F6" s="13">
        <v>0.6</v>
      </c>
      <c r="G6" s="13">
        <v>0.03</v>
      </c>
      <c r="H6" s="13">
        <v>0.06</v>
      </c>
      <c r="I6" s="14">
        <v>30</v>
      </c>
      <c r="M6" s="24">
        <v>3</v>
      </c>
      <c r="N6" s="25">
        <v>47</v>
      </c>
      <c r="O6" s="26">
        <v>3253</v>
      </c>
    </row>
    <row r="7" spans="1:15" ht="15.75" thickBot="1" x14ac:dyDescent="0.3">
      <c r="A7" s="12" t="s">
        <v>84</v>
      </c>
      <c r="B7" s="13">
        <v>0.5</v>
      </c>
      <c r="C7" s="13">
        <v>1</v>
      </c>
      <c r="D7" s="13">
        <v>0.5</v>
      </c>
      <c r="E7" s="15">
        <v>1.2</v>
      </c>
      <c r="F7" s="13">
        <v>0.6</v>
      </c>
      <c r="G7" s="13">
        <v>0.03</v>
      </c>
      <c r="H7" s="13">
        <v>0.06</v>
      </c>
      <c r="I7" s="14">
        <v>30</v>
      </c>
      <c r="M7" s="24" t="s">
        <v>69</v>
      </c>
      <c r="N7" s="25">
        <v>139</v>
      </c>
      <c r="O7" s="27">
        <v>9617</v>
      </c>
    </row>
    <row r="8" spans="1:15" ht="15.75" thickBot="1" x14ac:dyDescent="0.3">
      <c r="A8" s="12" t="s">
        <v>85</v>
      </c>
      <c r="B8" s="13">
        <v>8</v>
      </c>
      <c r="C8" s="13">
        <v>1</v>
      </c>
      <c r="D8" s="13">
        <v>8</v>
      </c>
      <c r="E8" s="15">
        <v>1.2</v>
      </c>
      <c r="F8" s="13">
        <v>9.6</v>
      </c>
      <c r="G8" s="13">
        <v>0.48</v>
      </c>
      <c r="H8" s="13">
        <v>9.6000000000000002E-2</v>
      </c>
      <c r="I8" s="14">
        <v>476</v>
      </c>
      <c r="M8" s="24" t="s">
        <v>70</v>
      </c>
      <c r="N8" s="25">
        <v>46</v>
      </c>
      <c r="O8" s="27">
        <v>3206</v>
      </c>
    </row>
    <row r="9" spans="1:15" ht="15.75" thickBot="1" x14ac:dyDescent="0.3">
      <c r="A9" s="16" t="s">
        <v>86</v>
      </c>
      <c r="B9" s="15">
        <v>8</v>
      </c>
      <c r="C9" s="15">
        <v>1</v>
      </c>
      <c r="D9" s="15">
        <v>8</v>
      </c>
      <c r="E9" s="15">
        <v>0.12</v>
      </c>
      <c r="F9" s="15">
        <v>0.96</v>
      </c>
      <c r="G9" s="15">
        <v>4.8000000000000001E-2</v>
      </c>
      <c r="H9" s="15">
        <v>9.5999999999999992E-3</v>
      </c>
      <c r="I9" s="17">
        <v>48</v>
      </c>
    </row>
    <row r="10" spans="1:15" ht="15.75" thickBot="1" x14ac:dyDescent="0.3">
      <c r="A10" s="11"/>
      <c r="B10" s="2"/>
      <c r="C10" s="2"/>
      <c r="D10" s="2"/>
      <c r="E10" s="2"/>
      <c r="F10" s="2"/>
      <c r="G10" s="2"/>
      <c r="H10" s="2"/>
      <c r="I10" s="2"/>
    </row>
    <row r="11" spans="1:15" ht="15.75" thickBot="1" x14ac:dyDescent="0.3">
      <c r="A11" s="12" t="s">
        <v>87</v>
      </c>
      <c r="B11" s="13"/>
      <c r="C11" s="13"/>
      <c r="D11" s="13"/>
      <c r="E11" s="13"/>
      <c r="F11" s="13">
        <v>43</v>
      </c>
      <c r="G11" s="13">
        <v>2</v>
      </c>
      <c r="H11" s="13">
        <v>0.43</v>
      </c>
      <c r="I11" s="14">
        <v>2130</v>
      </c>
    </row>
    <row r="12" spans="1:15" ht="15.75" thickBot="1" x14ac:dyDescent="0.3">
      <c r="A12" s="12"/>
      <c r="B12" s="13"/>
      <c r="C12" s="13"/>
      <c r="D12" s="13"/>
      <c r="E12" s="13"/>
      <c r="F12" s="13"/>
      <c r="G12" s="13">
        <v>46</v>
      </c>
      <c r="H12" s="13" t="s">
        <v>88</v>
      </c>
      <c r="I12" s="13"/>
    </row>
    <row r="13" spans="1:15" ht="15.75" thickBot="1" x14ac:dyDescent="0.3">
      <c r="A13" s="12" t="s">
        <v>89</v>
      </c>
      <c r="B13" s="13"/>
      <c r="C13" s="13"/>
      <c r="D13" s="13"/>
      <c r="E13" s="13"/>
      <c r="F13" s="13"/>
      <c r="G13" s="13"/>
      <c r="H13" s="13"/>
      <c r="I13" s="14">
        <v>1028</v>
      </c>
    </row>
    <row r="14" spans="1:15" ht="15.75" thickBot="1" x14ac:dyDescent="0.3">
      <c r="A14" s="12"/>
      <c r="B14" s="13"/>
      <c r="C14" s="13"/>
      <c r="D14" s="13"/>
      <c r="E14" s="13"/>
      <c r="F14" s="13"/>
      <c r="G14" s="13"/>
      <c r="H14" s="13"/>
      <c r="I14" s="14">
        <v>3158</v>
      </c>
    </row>
    <row r="17" spans="1:9" ht="15.75" x14ac:dyDescent="0.25">
      <c r="A17" s="18" t="s">
        <v>90</v>
      </c>
    </row>
    <row r="18" spans="1:9" ht="15.75" thickBot="1" x14ac:dyDescent="0.3"/>
    <row r="19" spans="1:9" ht="47.25" thickBot="1" x14ac:dyDescent="0.3">
      <c r="A19" s="9" t="s">
        <v>72</v>
      </c>
      <c r="B19" s="10" t="s">
        <v>73</v>
      </c>
      <c r="C19" s="10" t="s">
        <v>74</v>
      </c>
      <c r="D19" s="10" t="s">
        <v>75</v>
      </c>
      <c r="E19" s="10" t="s">
        <v>76</v>
      </c>
      <c r="F19" s="10" t="s">
        <v>77</v>
      </c>
      <c r="G19" s="10" t="s">
        <v>78</v>
      </c>
      <c r="H19" s="10" t="s">
        <v>79</v>
      </c>
      <c r="I19" s="10" t="s">
        <v>80</v>
      </c>
    </row>
    <row r="20" spans="1:9" ht="16.5" thickTop="1" thickBot="1" x14ac:dyDescent="0.3">
      <c r="A20" s="12" t="s">
        <v>81</v>
      </c>
      <c r="B20" s="13">
        <v>24</v>
      </c>
      <c r="C20" s="13">
        <v>1</v>
      </c>
      <c r="D20" s="13">
        <v>24</v>
      </c>
      <c r="E20" s="13">
        <v>1.2</v>
      </c>
      <c r="F20" s="13">
        <v>28.8</v>
      </c>
      <c r="G20" s="13">
        <v>1.44</v>
      </c>
      <c r="H20" s="13">
        <v>0.28799999999999998</v>
      </c>
      <c r="I20" s="14">
        <v>1428</v>
      </c>
    </row>
    <row r="21" spans="1:9" ht="15.75" thickBot="1" x14ac:dyDescent="0.3">
      <c r="A21" s="12" t="s">
        <v>82</v>
      </c>
      <c r="B21" s="13">
        <v>2</v>
      </c>
      <c r="C21" s="13">
        <v>1</v>
      </c>
      <c r="D21" s="13">
        <v>2</v>
      </c>
      <c r="E21" s="15">
        <v>1.2</v>
      </c>
      <c r="F21" s="13">
        <v>2.4</v>
      </c>
      <c r="G21" s="13">
        <v>0.12</v>
      </c>
      <c r="H21" s="13">
        <v>0.24</v>
      </c>
      <c r="I21" s="14">
        <v>119</v>
      </c>
    </row>
    <row r="22" spans="1:9" ht="15.75" thickBot="1" x14ac:dyDescent="0.3">
      <c r="A22" s="12" t="s">
        <v>83</v>
      </c>
      <c r="B22" s="13">
        <v>0.5</v>
      </c>
      <c r="C22" s="13">
        <v>1</v>
      </c>
      <c r="D22" s="13">
        <v>0.5</v>
      </c>
      <c r="E22" s="15">
        <v>1.2</v>
      </c>
      <c r="F22" s="13">
        <v>0.6</v>
      </c>
      <c r="G22" s="13">
        <v>0.03</v>
      </c>
      <c r="H22" s="13">
        <v>0.06</v>
      </c>
      <c r="I22" s="14">
        <v>30</v>
      </c>
    </row>
    <row r="23" spans="1:9" ht="15.75" thickBot="1" x14ac:dyDescent="0.3">
      <c r="A23" s="12" t="s">
        <v>84</v>
      </c>
      <c r="B23" s="13">
        <v>0.5</v>
      </c>
      <c r="C23" s="13">
        <v>1</v>
      </c>
      <c r="D23" s="13">
        <v>0.5</v>
      </c>
      <c r="E23" s="15">
        <v>1.2</v>
      </c>
      <c r="F23" s="13">
        <v>0.6</v>
      </c>
      <c r="G23" s="13">
        <v>0.03</v>
      </c>
      <c r="H23" s="13">
        <v>0.06</v>
      </c>
      <c r="I23" s="14">
        <v>30</v>
      </c>
    </row>
    <row r="24" spans="1:9" ht="15.75" thickBot="1" x14ac:dyDescent="0.3">
      <c r="A24" s="12" t="s">
        <v>85</v>
      </c>
      <c r="B24" s="13">
        <v>8</v>
      </c>
      <c r="C24" s="13">
        <v>1</v>
      </c>
      <c r="D24" s="13">
        <v>8</v>
      </c>
      <c r="E24" s="15">
        <v>1.2</v>
      </c>
      <c r="F24" s="13">
        <v>9.6</v>
      </c>
      <c r="G24" s="13">
        <v>0.48</v>
      </c>
      <c r="H24" s="13">
        <v>9.6000000000000002E-2</v>
      </c>
      <c r="I24" s="14">
        <v>476</v>
      </c>
    </row>
    <row r="25" spans="1:9" ht="15.75" thickBot="1" x14ac:dyDescent="0.3">
      <c r="A25" s="12" t="s">
        <v>86</v>
      </c>
      <c r="B25" s="13">
        <v>8</v>
      </c>
      <c r="C25" s="13">
        <v>1</v>
      </c>
      <c r="D25" s="13">
        <v>8</v>
      </c>
      <c r="E25" s="13">
        <v>0.24</v>
      </c>
      <c r="F25" s="13">
        <v>1.92</v>
      </c>
      <c r="G25" s="13">
        <v>9.6000000000000002E-2</v>
      </c>
      <c r="H25" s="13">
        <v>1.9199999999999998E-2</v>
      </c>
      <c r="I25" s="14">
        <v>95</v>
      </c>
    </row>
    <row r="26" spans="1:9" ht="15.75" thickBot="1" x14ac:dyDescent="0.3">
      <c r="A26" s="11"/>
      <c r="B26" s="2"/>
      <c r="C26" s="2"/>
      <c r="D26" s="2"/>
      <c r="E26" s="2"/>
      <c r="F26" s="2"/>
      <c r="G26" s="2"/>
      <c r="H26" s="2"/>
      <c r="I26" s="2"/>
    </row>
    <row r="27" spans="1:9" ht="15.75" thickBot="1" x14ac:dyDescent="0.3">
      <c r="A27" s="12" t="s">
        <v>87</v>
      </c>
      <c r="B27" s="13"/>
      <c r="C27" s="13"/>
      <c r="D27" s="13"/>
      <c r="E27" s="13"/>
      <c r="F27" s="13">
        <v>44</v>
      </c>
      <c r="G27" s="13">
        <v>2.2000000000000002</v>
      </c>
      <c r="H27" s="13">
        <v>0.4</v>
      </c>
      <c r="I27" s="14">
        <v>2177</v>
      </c>
    </row>
    <row r="28" spans="1:9" ht="15.75" thickBot="1" x14ac:dyDescent="0.3">
      <c r="A28" s="12"/>
      <c r="B28" s="13"/>
      <c r="C28" s="13"/>
      <c r="D28" s="13"/>
      <c r="E28" s="13"/>
      <c r="F28" s="13"/>
      <c r="G28" s="13">
        <v>47</v>
      </c>
      <c r="H28" s="13" t="s">
        <v>88</v>
      </c>
      <c r="I28" s="13"/>
    </row>
    <row r="29" spans="1:9" ht="15.75" thickBot="1" x14ac:dyDescent="0.3">
      <c r="A29" s="12" t="s">
        <v>89</v>
      </c>
      <c r="B29" s="13"/>
      <c r="C29" s="13"/>
      <c r="D29" s="13"/>
      <c r="E29" s="13"/>
      <c r="F29" s="13"/>
      <c r="G29" s="13"/>
      <c r="H29" s="13"/>
      <c r="I29" s="14">
        <v>1028</v>
      </c>
    </row>
    <row r="30" spans="1:9" ht="15.75" thickBot="1" x14ac:dyDescent="0.3">
      <c r="A30" s="12"/>
      <c r="B30" s="13"/>
      <c r="C30" s="13"/>
      <c r="D30" s="13"/>
      <c r="E30" s="13"/>
      <c r="F30" s="13"/>
      <c r="G30" s="13"/>
      <c r="H30" s="13"/>
      <c r="I30" s="14">
        <v>3206</v>
      </c>
    </row>
    <row r="33" spans="1:9" ht="15.75" x14ac:dyDescent="0.25">
      <c r="A33" s="18" t="s">
        <v>91</v>
      </c>
    </row>
    <row r="34" spans="1:9" ht="15.75" thickBot="1" x14ac:dyDescent="0.3"/>
    <row r="35" spans="1:9" ht="47.25" thickBot="1" x14ac:dyDescent="0.3">
      <c r="A35" s="9" t="s">
        <v>72</v>
      </c>
      <c r="B35" s="10" t="s">
        <v>73</v>
      </c>
      <c r="C35" s="10" t="s">
        <v>74</v>
      </c>
      <c r="D35" s="10" t="s">
        <v>75</v>
      </c>
      <c r="E35" s="10" t="s">
        <v>76</v>
      </c>
      <c r="F35" s="10" t="s">
        <v>77</v>
      </c>
      <c r="G35" s="10" t="s">
        <v>78</v>
      </c>
      <c r="H35" s="10" t="s">
        <v>79</v>
      </c>
      <c r="I35" s="10" t="s">
        <v>80</v>
      </c>
    </row>
    <row r="36" spans="1:9" ht="16.5" thickTop="1" thickBot="1" x14ac:dyDescent="0.3">
      <c r="A36" s="12" t="s">
        <v>81</v>
      </c>
      <c r="B36" s="13">
        <v>24</v>
      </c>
      <c r="C36" s="13">
        <v>1</v>
      </c>
      <c r="D36" s="13">
        <v>24</v>
      </c>
      <c r="E36" s="13">
        <v>1.2</v>
      </c>
      <c r="F36" s="13">
        <v>28.8</v>
      </c>
      <c r="G36" s="13">
        <v>1.44</v>
      </c>
      <c r="H36" s="13">
        <v>0.28799999999999998</v>
      </c>
      <c r="I36" s="14">
        <v>1428</v>
      </c>
    </row>
    <row r="37" spans="1:9" ht="15.75" thickBot="1" x14ac:dyDescent="0.3">
      <c r="A37" s="12" t="s">
        <v>82</v>
      </c>
      <c r="B37" s="13">
        <v>2</v>
      </c>
      <c r="C37" s="13">
        <v>1</v>
      </c>
      <c r="D37" s="13">
        <v>2</v>
      </c>
      <c r="E37" s="15">
        <v>1.2</v>
      </c>
      <c r="F37" s="13">
        <v>2.4</v>
      </c>
      <c r="G37" s="13">
        <v>0.12</v>
      </c>
      <c r="H37" s="13">
        <v>0.24</v>
      </c>
      <c r="I37" s="14">
        <v>119</v>
      </c>
    </row>
    <row r="38" spans="1:9" ht="15.75" thickBot="1" x14ac:dyDescent="0.3">
      <c r="A38" s="12" t="s">
        <v>83</v>
      </c>
      <c r="B38" s="13">
        <v>0.5</v>
      </c>
      <c r="C38" s="13">
        <v>1</v>
      </c>
      <c r="D38" s="13">
        <v>0.5</v>
      </c>
      <c r="E38" s="15">
        <v>1.2</v>
      </c>
      <c r="F38" s="13">
        <v>0.6</v>
      </c>
      <c r="G38" s="13">
        <v>0.03</v>
      </c>
      <c r="H38" s="13">
        <v>0.06</v>
      </c>
      <c r="I38" s="14">
        <v>30</v>
      </c>
    </row>
    <row r="39" spans="1:9" ht="15.75" thickBot="1" x14ac:dyDescent="0.3">
      <c r="A39" s="12" t="s">
        <v>84</v>
      </c>
      <c r="B39" s="13">
        <v>0.5</v>
      </c>
      <c r="C39" s="13">
        <v>1</v>
      </c>
      <c r="D39" s="13">
        <v>0.5</v>
      </c>
      <c r="E39" s="15">
        <v>1.2</v>
      </c>
      <c r="F39" s="13">
        <v>0.6</v>
      </c>
      <c r="G39" s="13">
        <v>0.03</v>
      </c>
      <c r="H39" s="13">
        <v>0.06</v>
      </c>
      <c r="I39" s="14">
        <v>30</v>
      </c>
    </row>
    <row r="40" spans="1:9" ht="15.75" thickBot="1" x14ac:dyDescent="0.3">
      <c r="A40" s="12" t="s">
        <v>85</v>
      </c>
      <c r="B40" s="13">
        <v>8</v>
      </c>
      <c r="C40" s="13">
        <v>1</v>
      </c>
      <c r="D40" s="13">
        <v>8</v>
      </c>
      <c r="E40" s="15">
        <v>1.2</v>
      </c>
      <c r="F40" s="13">
        <v>9.6</v>
      </c>
      <c r="G40" s="13">
        <v>0.48</v>
      </c>
      <c r="H40" s="13">
        <v>9.6000000000000002E-2</v>
      </c>
      <c r="I40" s="14">
        <v>476</v>
      </c>
    </row>
    <row r="41" spans="1:9" ht="15.75" thickBot="1" x14ac:dyDescent="0.3">
      <c r="A41" s="12" t="s">
        <v>86</v>
      </c>
      <c r="B41" s="13">
        <v>8</v>
      </c>
      <c r="C41" s="13">
        <v>1</v>
      </c>
      <c r="D41" s="13">
        <v>8</v>
      </c>
      <c r="E41" s="13">
        <v>0.36</v>
      </c>
      <c r="F41" s="13">
        <v>2.88</v>
      </c>
      <c r="G41" s="13">
        <v>0.14399999999999999</v>
      </c>
      <c r="H41" s="13">
        <v>2.8799999999999999E-2</v>
      </c>
      <c r="I41" s="14">
        <v>143</v>
      </c>
    </row>
    <row r="42" spans="1:9" ht="15.75" thickBot="1" x14ac:dyDescent="0.3">
      <c r="A42" s="11"/>
      <c r="B42" s="2"/>
      <c r="C42" s="2"/>
      <c r="D42" s="2"/>
      <c r="E42" s="2"/>
      <c r="F42" s="2"/>
      <c r="G42" s="2"/>
      <c r="H42" s="2"/>
      <c r="I42" s="2"/>
    </row>
    <row r="43" spans="1:9" ht="15.75" thickBot="1" x14ac:dyDescent="0.3">
      <c r="A43" s="12" t="s">
        <v>87</v>
      </c>
      <c r="B43" s="13"/>
      <c r="C43" s="13"/>
      <c r="D43" s="13"/>
      <c r="E43" s="13"/>
      <c r="F43" s="13">
        <v>45</v>
      </c>
      <c r="G43" s="13">
        <v>2.2000000000000002</v>
      </c>
      <c r="H43" s="13">
        <v>0.4</v>
      </c>
      <c r="I43" s="14">
        <v>2225</v>
      </c>
    </row>
    <row r="44" spans="1:9" ht="15.75" thickBot="1" x14ac:dyDescent="0.3">
      <c r="A44" s="12"/>
      <c r="B44" s="13"/>
      <c r="C44" s="13"/>
      <c r="D44" s="13"/>
      <c r="E44" s="13"/>
      <c r="F44" s="13"/>
      <c r="G44" s="13">
        <v>48</v>
      </c>
      <c r="H44" s="13" t="s">
        <v>88</v>
      </c>
      <c r="I44" s="13"/>
    </row>
    <row r="45" spans="1:9" ht="15.75" thickBot="1" x14ac:dyDescent="0.3">
      <c r="A45" s="12" t="s">
        <v>89</v>
      </c>
      <c r="B45" s="13"/>
      <c r="C45" s="13"/>
      <c r="D45" s="13"/>
      <c r="E45" s="13"/>
      <c r="F45" s="13"/>
      <c r="G45" s="13"/>
      <c r="H45" s="13"/>
      <c r="I45" s="14">
        <v>1028</v>
      </c>
    </row>
    <row r="46" spans="1:9" ht="15.75" thickBot="1" x14ac:dyDescent="0.3">
      <c r="A46" s="12"/>
      <c r="B46" s="13"/>
      <c r="C46" s="13"/>
      <c r="D46" s="13"/>
      <c r="E46" s="13"/>
      <c r="F46" s="13"/>
      <c r="G46" s="13"/>
      <c r="H46" s="13"/>
      <c r="I46" s="14">
        <v>3253</v>
      </c>
    </row>
    <row r="48" spans="1:9" x14ac:dyDescent="0.25">
      <c r="A48" s="19" t="s">
        <v>92</v>
      </c>
      <c r="B48" s="19" t="s">
        <v>93</v>
      </c>
    </row>
    <row r="49" spans="1:1" x14ac:dyDescent="0.25">
      <c r="A49" s="20" t="s">
        <v>94</v>
      </c>
    </row>
    <row r="51" spans="1:1" x14ac:dyDescent="0.25">
      <c r="A51"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vt:lpstr>
      <vt:lpstr>Table 2</vt:lpstr>
      <vt:lpstr>Capital</vt:lpstr>
      <vt:lpstr>Total Annual Responses</vt:lpstr>
      <vt:lpstr>Sheet1</vt:lpstr>
      <vt:lpstr>Sheet2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2015-02-02T17:56:22Z</dcterms:created>
  <dcterms:modified xsi:type="dcterms:W3CDTF">2019-03-14T16:44:30Z</dcterms:modified>
</cp:coreProperties>
</file>