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F:\New ICRs\"/>
    </mc:Choice>
  </mc:AlternateContent>
  <xr:revisionPtr revIDLastSave="0" documentId="8_{E6EF97A9-AC04-40AD-8441-BC0549E88F87}" xr6:coauthVersionLast="31" xr6:coauthVersionMax="31" xr10:uidLastSave="{00000000-0000-0000-0000-000000000000}"/>
  <bookViews>
    <workbookView xWindow="0" yWindow="0" windowWidth="19200" windowHeight="8280" xr2:uid="{00000000-000D-0000-FFFF-FFFF00000000}"/>
  </bookViews>
  <sheets>
    <sheet name="Table 1" sheetId="1" r:id="rId1"/>
    <sheet name="Table 2" sheetId="2" r:id="rId2"/>
    <sheet name="Capital-O&amp;M" sheetId="3" r:id="rId3"/>
  </sheets>
  <definedNames>
    <definedName name="OLE_LINK1" localSheetId="0">'Table 1'!$A$1</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 i="3" l="1"/>
  <c r="G3" i="3"/>
  <c r="G5" i="3" s="1"/>
  <c r="I37" i="1" s="1"/>
  <c r="F11" i="2" l="1"/>
  <c r="G11" i="2" s="1"/>
  <c r="H11" i="2" l="1"/>
  <c r="I11" i="2" s="1"/>
  <c r="D7" i="2"/>
  <c r="F7" i="2" s="1"/>
  <c r="D8" i="2"/>
  <c r="F8" i="2" s="1"/>
  <c r="D9" i="2"/>
  <c r="F9" i="2" s="1"/>
  <c r="D10" i="2"/>
  <c r="F10" i="2" s="1"/>
  <c r="D29" i="1"/>
  <c r="F29" i="1" s="1"/>
  <c r="H29" i="1" s="1"/>
  <c r="D32" i="1"/>
  <c r="F32" i="1" s="1"/>
  <c r="D33" i="1"/>
  <c r="F33" i="1" s="1"/>
  <c r="G33" i="1" s="1"/>
  <c r="H9" i="2" l="1"/>
  <c r="G9" i="2"/>
  <c r="I9" i="2" s="1"/>
  <c r="G29" i="1"/>
  <c r="I29" i="1" s="1"/>
  <c r="H32" i="1"/>
  <c r="G32" i="1"/>
  <c r="I32" i="1" s="1"/>
  <c r="G8" i="2"/>
  <c r="H8" i="2"/>
  <c r="G10" i="2"/>
  <c r="H10" i="2"/>
  <c r="G7" i="2"/>
  <c r="H7" i="2"/>
  <c r="D19" i="1"/>
  <c r="F19" i="1" s="1"/>
  <c r="D20" i="1"/>
  <c r="F20" i="1" s="1"/>
  <c r="I20" i="1" s="1"/>
  <c r="D13" i="1"/>
  <c r="F13" i="1" s="1"/>
  <c r="D22" i="1"/>
  <c r="D14" i="1"/>
  <c r="F14" i="1" s="1"/>
  <c r="D10" i="1"/>
  <c r="F10" i="1" s="1"/>
  <c r="D8" i="1"/>
  <c r="F8" i="1" s="1"/>
  <c r="I7" i="2" l="1"/>
  <c r="I10" i="2"/>
  <c r="I8" i="2"/>
  <c r="G10" i="1"/>
  <c r="H10" i="1"/>
  <c r="H14" i="1"/>
  <c r="G14" i="1"/>
  <c r="I14" i="1" s="1"/>
  <c r="G19" i="1"/>
  <c r="H19" i="1"/>
  <c r="H13" i="1"/>
  <c r="G13" i="1"/>
  <c r="I13" i="1"/>
  <c r="I10" i="1" l="1"/>
  <c r="I19" i="1"/>
  <c r="D14" i="2"/>
  <c r="F14" i="2" s="1"/>
  <c r="D13" i="2"/>
  <c r="F13" i="2" s="1"/>
  <c r="D12" i="2"/>
  <c r="F12" i="2" s="1"/>
  <c r="D6" i="2"/>
  <c r="F6" i="2" s="1"/>
  <c r="D25" i="1"/>
  <c r="F25" i="1" s="1"/>
  <c r="D24" i="1"/>
  <c r="F24" i="1" s="1"/>
  <c r="F22" i="1"/>
  <c r="D21" i="1"/>
  <c r="F21" i="1" s="1"/>
  <c r="D18" i="1"/>
  <c r="F18" i="1" s="1"/>
  <c r="D17" i="1"/>
  <c r="F17" i="1" s="1"/>
  <c r="D12" i="1"/>
  <c r="F12" i="1" s="1"/>
  <c r="D11" i="1"/>
  <c r="F11" i="1" s="1"/>
  <c r="H12" i="1" l="1"/>
  <c r="G12" i="1"/>
  <c r="I12" i="1" s="1"/>
  <c r="H25" i="1"/>
  <c r="G25" i="1"/>
  <c r="I25" i="1" s="1"/>
  <c r="G11" i="1"/>
  <c r="H11" i="1"/>
  <c r="I11" i="1"/>
  <c r="H13" i="2"/>
  <c r="G13" i="2"/>
  <c r="H24" i="1"/>
  <c r="G24" i="1"/>
  <c r="H6" i="2"/>
  <c r="G6" i="2"/>
  <c r="I6" i="2" s="1"/>
  <c r="G12" i="2"/>
  <c r="H12" i="2"/>
  <c r="G14" i="2"/>
  <c r="H14" i="2"/>
  <c r="H21" i="1"/>
  <c r="G21" i="1"/>
  <c r="H22" i="1"/>
  <c r="G22" i="1"/>
  <c r="H17" i="1"/>
  <c r="G17" i="1"/>
  <c r="H33" i="1"/>
  <c r="F35" i="1" s="1"/>
  <c r="G18" i="1"/>
  <c r="H18" i="1"/>
  <c r="G8" i="1"/>
  <c r="H8" i="1"/>
  <c r="I24" i="1" l="1"/>
  <c r="F26" i="1"/>
  <c r="F36" i="1" s="1"/>
  <c r="K38" i="1" s="1"/>
  <c r="I12" i="2"/>
  <c r="F16" i="2"/>
  <c r="I14" i="2"/>
  <c r="I13" i="2"/>
  <c r="F15" i="2"/>
  <c r="I33" i="1"/>
  <c r="I35" i="1" s="1"/>
  <c r="I22" i="1"/>
  <c r="I8" i="1"/>
  <c r="I21" i="1"/>
  <c r="I17" i="1"/>
  <c r="I18" i="1"/>
  <c r="I26" i="1" l="1"/>
  <c r="I36" i="1" s="1"/>
  <c r="I38" i="1" s="1"/>
  <c r="I15" i="2"/>
  <c r="I16" i="2"/>
</calcChain>
</file>

<file path=xl/sharedStrings.xml><?xml version="1.0" encoding="utf-8"?>
<sst xmlns="http://schemas.openxmlformats.org/spreadsheetml/2006/main" count="129" uniqueCount="108">
  <si>
    <t>Burden item</t>
  </si>
  <si>
    <t>(A)</t>
  </si>
  <si>
    <t>Person hours per occurrence</t>
  </si>
  <si>
    <t>(B)</t>
  </si>
  <si>
    <t>No. of occurrences per respondent per year</t>
  </si>
  <si>
    <t>(C)</t>
  </si>
  <si>
    <t>(D)</t>
  </si>
  <si>
    <r>
      <t xml:space="preserve">Respondents per year  </t>
    </r>
    <r>
      <rPr>
        <b/>
        <vertAlign val="superscript"/>
        <sz val="12"/>
        <color theme="1"/>
        <rFont val="Times New Roman"/>
        <family val="1"/>
      </rPr>
      <t>a</t>
    </r>
  </si>
  <si>
    <t>(E)</t>
  </si>
  <si>
    <t>(F)</t>
  </si>
  <si>
    <t>(G)</t>
  </si>
  <si>
    <t>(H)</t>
  </si>
  <si>
    <t>1.  Applications</t>
  </si>
  <si>
    <t>N/A</t>
  </si>
  <si>
    <t>2.  Survey and Studies</t>
  </si>
  <si>
    <t xml:space="preserve">     D.  Develop record system</t>
  </si>
  <si>
    <t xml:space="preserve">Subtotal  for Recordkeeping Requirements  </t>
  </si>
  <si>
    <t>Assumptions:</t>
  </si>
  <si>
    <t>Person hours per respondent per year (C=AxB)</t>
  </si>
  <si>
    <t>Technical person- hours per year (E=CxD)</t>
  </si>
  <si>
    <t>Management person hours per year (Ex0.05)</t>
  </si>
  <si>
    <t>Clerical person hours per year (Ex0.1)</t>
  </si>
  <si>
    <t>Activity</t>
  </si>
  <si>
    <t>EPA person- hours per occurrence</t>
  </si>
  <si>
    <t>No. of occurrences per plant per year</t>
  </si>
  <si>
    <r>
      <t xml:space="preserve">Plants per year  </t>
    </r>
    <r>
      <rPr>
        <b/>
        <vertAlign val="superscript"/>
        <sz val="12"/>
        <color theme="1"/>
        <rFont val="Times New Roman"/>
        <family val="1"/>
      </rPr>
      <t>a</t>
    </r>
  </si>
  <si>
    <r>
      <t xml:space="preserve">Cost, $ </t>
    </r>
    <r>
      <rPr>
        <b/>
        <vertAlign val="superscript"/>
        <sz val="12"/>
        <color theme="1"/>
        <rFont val="Times New Roman"/>
        <family val="1"/>
      </rPr>
      <t>b</t>
    </r>
  </si>
  <si>
    <t>EPA person- hours per plant per year (C=AxB)</t>
  </si>
  <si>
    <t>Management person-hours per year (Ex0.05)</t>
  </si>
  <si>
    <t>Clerical person-hours per year (Ex0.1)</t>
  </si>
  <si>
    <r>
      <t>f</t>
    </r>
    <r>
      <rPr>
        <sz val="10"/>
        <color theme="1"/>
        <rFont val="Times New Roman"/>
        <family val="1"/>
      </rPr>
      <t xml:space="preserve">  We have assumed that one respondent per year will have at least one startup, shutdown, or malfunction (SSM) that is not managed according to the SSM plan.</t>
    </r>
  </si>
  <si>
    <r>
      <rPr>
        <vertAlign val="superscript"/>
        <sz val="12"/>
        <color theme="1"/>
        <rFont val="Times New Roman"/>
        <family val="1"/>
      </rPr>
      <t>g</t>
    </r>
    <r>
      <rPr>
        <vertAlign val="superscript"/>
        <sz val="10"/>
        <color theme="1"/>
        <rFont val="Times New Roman"/>
        <family val="1"/>
      </rPr>
      <t xml:space="preserve">  </t>
    </r>
    <r>
      <rPr>
        <sz val="10"/>
        <color theme="1"/>
        <rFont val="Times New Roman"/>
        <family val="1"/>
      </rPr>
      <t>We have assumed that it takes each respondent approximately 3.25 hours per week to record and transmit information.</t>
    </r>
  </si>
  <si>
    <t>3.  Reporting Requirements</t>
  </si>
  <si>
    <t xml:space="preserve">     C.  Gather existing information</t>
  </si>
  <si>
    <t xml:space="preserve">      vii.  Reports of performance test results</t>
  </si>
  <si>
    <t>Subtotal  for Reporting  Requirements</t>
  </si>
  <si>
    <t>4.  Recordkeeping Requirements</t>
  </si>
  <si>
    <t xml:space="preserve">     C.  Implement activities</t>
  </si>
  <si>
    <r>
      <t xml:space="preserve">     E.  Time to enter and transmit information </t>
    </r>
    <r>
      <rPr>
        <vertAlign val="superscript"/>
        <sz val="10"/>
        <color theme="1"/>
        <rFont val="Times New Roman"/>
        <family val="1"/>
      </rPr>
      <t>g</t>
    </r>
  </si>
  <si>
    <t xml:space="preserve">         v.   Inspection and maintenance of capture systems and                  control devices</t>
  </si>
  <si>
    <r>
      <t xml:space="preserve">Total Cost Per year </t>
    </r>
    <r>
      <rPr>
        <b/>
        <vertAlign val="superscript"/>
        <sz val="10"/>
        <color theme="1"/>
        <rFont val="Times New Roman"/>
        <family val="1"/>
      </rPr>
      <t>b</t>
    </r>
  </si>
  <si>
    <t xml:space="preserve">Table 1:  Annual Respondent Burden and Cost – NESHAP for Integrated Iron and Steel Manufacturing (40 CFR Part 63,
 Subpart FFFFF) (Renewal)
</t>
  </si>
  <si>
    <t>Table 2:  Average Annual EPA Burden and Cost – Average Annual EPA Burden and Cost − NESHAP for Integrated Iron and Steel Manufacturing (40 CFR Part 63, Subpart FFFFF) (Renewal)</t>
  </si>
  <si>
    <r>
      <t xml:space="preserve">New Respondents </t>
    </r>
    <r>
      <rPr>
        <vertAlign val="superscript"/>
        <sz val="10"/>
        <color theme="1"/>
        <rFont val="Times New Roman"/>
        <family val="1"/>
      </rPr>
      <t>c</t>
    </r>
  </si>
  <si>
    <t>Existing Respondents</t>
  </si>
  <si>
    <r>
      <t xml:space="preserve">ii.   Review semiannual compliance reports </t>
    </r>
    <r>
      <rPr>
        <vertAlign val="superscript"/>
        <sz val="10"/>
        <color theme="1"/>
        <rFont val="Times New Roman"/>
        <family val="1"/>
      </rPr>
      <t>e</t>
    </r>
  </si>
  <si>
    <r>
      <t>d</t>
    </r>
    <r>
      <rPr>
        <sz val="10"/>
        <color theme="1"/>
        <rFont val="Times New Roman"/>
        <family val="1"/>
      </rPr>
      <t xml:space="preserve"> Every 2.5 years (or about 0.4 times per year, if averaged over the three-year period of ICR), respondents must sample each emission point using Method 5 for particulate matter and  Method 9 for opacity observations, and submit a report with results.</t>
    </r>
  </si>
  <si>
    <t>Continuous Monitoring Device</t>
  </si>
  <si>
    <t>Capital/Startup Cost for One Respondent</t>
  </si>
  <si>
    <t xml:space="preserve">Number of New Respondents </t>
  </si>
  <si>
    <t>Total Capital/Startup Cost,  (B X C)</t>
  </si>
  <si>
    <t>Annual O&amp;M Costs for One Respondent</t>
  </si>
  <si>
    <t>Number of Respondents  with O&amp;M</t>
  </si>
  <si>
    <t>Total O&amp;M,</t>
  </si>
  <si>
    <t>Leak detectors</t>
  </si>
  <si>
    <t>Continuous opacity monitors</t>
  </si>
  <si>
    <t>TOTAL</t>
  </si>
  <si>
    <t>hr/resp</t>
  </si>
  <si>
    <t>See 4D, 4E</t>
  </si>
  <si>
    <t>See 3B, 4E</t>
  </si>
  <si>
    <t>See 3A</t>
  </si>
  <si>
    <t>See 3B</t>
  </si>
  <si>
    <t xml:space="preserve">     A.  Familiarization with rule requirements</t>
  </si>
  <si>
    <r>
      <rPr>
        <vertAlign val="superscript"/>
        <sz val="12"/>
        <color theme="1"/>
        <rFont val="Times New Roman"/>
        <family val="1"/>
      </rPr>
      <t>h</t>
    </r>
    <r>
      <rPr>
        <vertAlign val="superscript"/>
        <sz val="10"/>
        <color theme="1"/>
        <rFont val="Times New Roman"/>
        <family val="1"/>
      </rPr>
      <t xml:space="preserve"> </t>
    </r>
    <r>
      <rPr>
        <sz val="10"/>
        <color theme="1"/>
        <rFont val="Times New Roman"/>
        <family val="1"/>
      </rPr>
      <t>Totals have been rounded to 3 significant figures.  Figures may not add exactly due to rounding.</t>
    </r>
  </si>
  <si>
    <r>
      <t xml:space="preserve">TOTAL LABOR BURDEN AND COST (rounded) </t>
    </r>
    <r>
      <rPr>
        <b/>
        <vertAlign val="superscript"/>
        <sz val="10"/>
        <color theme="1"/>
        <rFont val="Times New Roman"/>
        <family val="1"/>
      </rPr>
      <t>h</t>
    </r>
  </si>
  <si>
    <r>
      <t xml:space="preserve">TOTAL CAPITAL AND O&amp;M COST (rounded) </t>
    </r>
    <r>
      <rPr>
        <b/>
        <vertAlign val="superscript"/>
        <sz val="10"/>
        <color theme="1"/>
        <rFont val="Times New Roman"/>
        <family val="1"/>
      </rPr>
      <t>h</t>
    </r>
  </si>
  <si>
    <r>
      <t>GRAND TOTAL (rounded)</t>
    </r>
    <r>
      <rPr>
        <b/>
        <vertAlign val="superscript"/>
        <sz val="10"/>
        <color theme="1"/>
        <rFont val="Times New Roman"/>
        <family val="1"/>
      </rPr>
      <t xml:space="preserve"> h</t>
    </r>
  </si>
  <si>
    <t xml:space="preserve">         iii.  Method 9071B performance test</t>
  </si>
  <si>
    <t xml:space="preserve">     viii.  Semiannual compliance reports </t>
  </si>
  <si>
    <t>Labor Cost per Hour</t>
  </si>
  <si>
    <t>Labor Cost Per Hour</t>
  </si>
  <si>
    <r>
      <t xml:space="preserve">iii.  Review of startup, shutdown, and malfunction reports </t>
    </r>
    <r>
      <rPr>
        <vertAlign val="superscript"/>
        <sz val="10"/>
        <color theme="1"/>
        <rFont val="Times New Roman"/>
        <family val="1"/>
      </rPr>
      <t>f</t>
    </r>
  </si>
  <si>
    <r>
      <t xml:space="preserve">g </t>
    </r>
    <r>
      <rPr>
        <sz val="10"/>
        <color theme="1"/>
        <rFont val="Times New Roman"/>
        <family val="1"/>
      </rPr>
      <t>Totals have been rounded to 3 significant figures.  Figures may not add exactly due to rounding.</t>
    </r>
  </si>
  <si>
    <r>
      <t xml:space="preserve">f </t>
    </r>
    <r>
      <rPr>
        <sz val="10"/>
        <color theme="1"/>
        <rFont val="Times New Roman"/>
        <family val="1"/>
      </rPr>
      <t>We have assumed that one respondent per year will have at least one startup, shutdown, or malfunction (SSM) that is not managed according to the SSM plan.</t>
    </r>
  </si>
  <si>
    <t xml:space="preserve">     G.  Time for audits</t>
  </si>
  <si>
    <r>
      <t xml:space="preserve">       ix.  Startup, shutdown, malfunction report </t>
    </r>
    <r>
      <rPr>
        <vertAlign val="superscript"/>
        <sz val="10"/>
        <color theme="1"/>
        <rFont val="Times New Roman"/>
        <family val="1"/>
      </rPr>
      <t>f</t>
    </r>
  </si>
  <si>
    <r>
      <t xml:space="preserve">     B.  Required activities</t>
    </r>
    <r>
      <rPr>
        <vertAlign val="superscript"/>
        <sz val="10"/>
        <color theme="1"/>
        <rFont val="Times New Roman"/>
        <family val="1"/>
      </rPr>
      <t xml:space="preserve"> c</t>
    </r>
  </si>
  <si>
    <r>
      <t xml:space="preserve">     D.  Write report </t>
    </r>
    <r>
      <rPr>
        <vertAlign val="superscript"/>
        <sz val="10"/>
        <color theme="1"/>
        <rFont val="Times New Roman"/>
        <family val="1"/>
      </rPr>
      <t>c</t>
    </r>
  </si>
  <si>
    <r>
      <t>c</t>
    </r>
    <r>
      <rPr>
        <sz val="10"/>
        <rFont val="Times New Roman"/>
        <family val="1"/>
      </rPr>
      <t xml:space="preserve">  Monitoring and recordkeeping of operations for respondents will include monthly inspection of capture and control systems; daily testing of oil content for the sinter plant feed (4 plants [from the composite of three samples taken at 8-hour intervals]) to compute the 30-day rolling average oil content for each operating day; and every 2.5 years, each emission point must be sampled by Method 5 for particulate matter and Method 9 for opacity observations to determine the opacity of fugitive emissions (12 plants)</t>
    </r>
    <r>
      <rPr>
        <sz val="12"/>
        <rFont val="Times New Roman"/>
        <family val="1"/>
      </rPr>
      <t>.</t>
    </r>
  </si>
  <si>
    <r>
      <t>d</t>
    </r>
    <r>
      <rPr>
        <sz val="10"/>
        <color theme="1"/>
        <rFont val="Times New Roman"/>
        <family val="1"/>
      </rPr>
      <t xml:space="preserve">  We have assumed that there is an average of 7.6 emission points per respondent that need to be sampled using Method 5 and 3.6 emission points per respondent to need to be sampled using Method 9.</t>
    </r>
  </si>
  <si>
    <r>
      <t xml:space="preserve">         i.    Method 5 performance test </t>
    </r>
    <r>
      <rPr>
        <vertAlign val="superscript"/>
        <sz val="10"/>
        <color theme="1"/>
        <rFont val="Times New Roman"/>
        <family val="1"/>
      </rPr>
      <t>d</t>
    </r>
  </si>
  <si>
    <r>
      <t xml:space="preserve">         ii.   Method 9 performance test </t>
    </r>
    <r>
      <rPr>
        <vertAlign val="superscript"/>
        <sz val="10"/>
        <color theme="1"/>
        <rFont val="Times New Roman"/>
        <family val="1"/>
      </rPr>
      <t>d</t>
    </r>
  </si>
  <si>
    <r>
      <t>e</t>
    </r>
    <r>
      <rPr>
        <sz val="10"/>
        <rFont val="Times New Roman"/>
        <family val="1"/>
      </rPr>
      <t xml:space="preserve">  These requirements are one-time requirements that apply to new respondents. There are no new respondents estimated over the 3 year period of this ICR.</t>
    </r>
  </si>
  <si>
    <r>
      <t xml:space="preserve">       vi.  Notification of performance test </t>
    </r>
    <r>
      <rPr>
        <vertAlign val="superscript"/>
        <sz val="10"/>
        <color theme="1"/>
        <rFont val="Times New Roman"/>
        <family val="1"/>
      </rPr>
      <t>e</t>
    </r>
  </si>
  <si>
    <r>
      <t xml:space="preserve">        v.   Notification of actual startup </t>
    </r>
    <r>
      <rPr>
        <vertAlign val="superscript"/>
        <sz val="10"/>
        <color theme="1"/>
        <rFont val="Times New Roman"/>
        <family val="1"/>
      </rPr>
      <t>e</t>
    </r>
  </si>
  <si>
    <r>
      <t xml:space="preserve">        iv.  Notification of initial construction/reconstruction </t>
    </r>
    <r>
      <rPr>
        <vertAlign val="superscript"/>
        <sz val="10"/>
        <color theme="1"/>
        <rFont val="Times New Roman"/>
        <family val="1"/>
      </rPr>
      <t>e</t>
    </r>
  </si>
  <si>
    <r>
      <t xml:space="preserve">        iii.  Notification of intent to construct a major source                     and review application </t>
    </r>
    <r>
      <rPr>
        <vertAlign val="superscript"/>
        <sz val="10"/>
        <color theme="1"/>
        <rFont val="Times New Roman"/>
        <family val="1"/>
      </rPr>
      <t>e</t>
    </r>
  </si>
  <si>
    <r>
      <t xml:space="preserve">        ii.   Notification of compliance status </t>
    </r>
    <r>
      <rPr>
        <vertAlign val="superscript"/>
        <sz val="10"/>
        <color theme="1"/>
        <rFont val="Times New Roman"/>
        <family val="1"/>
      </rPr>
      <t>e</t>
    </r>
  </si>
  <si>
    <r>
      <t xml:space="preserve">        i.    Notification of applicability </t>
    </r>
    <r>
      <rPr>
        <vertAlign val="superscript"/>
        <sz val="10"/>
        <color theme="1"/>
        <rFont val="Times New Roman"/>
        <family val="1"/>
      </rPr>
      <t>e</t>
    </r>
  </si>
  <si>
    <t>Subtotals Labor Burden and Cost</t>
  </si>
  <si>
    <r>
      <t xml:space="preserve">TOTAL ANNUAL BURDEN AND COST (rounded) </t>
    </r>
    <r>
      <rPr>
        <b/>
        <vertAlign val="superscript"/>
        <sz val="10"/>
        <color theme="1"/>
        <rFont val="Times New Roman"/>
        <family val="1"/>
      </rPr>
      <t>g</t>
    </r>
  </si>
  <si>
    <r>
      <t>a</t>
    </r>
    <r>
      <rPr>
        <sz val="10"/>
        <color theme="1"/>
        <rFont val="Times New Roman"/>
        <family val="1"/>
      </rPr>
      <t xml:space="preserve">  There are approximately 12 existing sources currently subject to this rule. There will be no additional new source that will become subject to the rule each year over the three-year period of this ICR.</t>
    </r>
  </si>
  <si>
    <r>
      <t>c</t>
    </r>
    <r>
      <rPr>
        <sz val="12"/>
        <rFont val="Times New Roman"/>
        <family val="1"/>
      </rPr>
      <t xml:space="preserve"> </t>
    </r>
    <r>
      <rPr>
        <sz val="10"/>
        <rFont val="Times New Roman"/>
        <family val="1"/>
      </rPr>
      <t>These requirements are one-time requirements that apply to new respondents. There are no new respondents estimated over the 3 year period of this ICR.</t>
    </r>
  </si>
  <si>
    <r>
      <t xml:space="preserve">         iv.  Startup, shutdown, malfunction plan </t>
    </r>
    <r>
      <rPr>
        <vertAlign val="superscript"/>
        <sz val="10"/>
        <color theme="1"/>
        <rFont val="Times New Roman"/>
        <family val="1"/>
      </rPr>
      <t>e</t>
    </r>
  </si>
  <si>
    <r>
      <t xml:space="preserve">     B.  Plan activities </t>
    </r>
    <r>
      <rPr>
        <vertAlign val="superscript"/>
        <sz val="10"/>
        <color theme="1"/>
        <rFont val="Times New Roman"/>
        <family val="1"/>
      </rPr>
      <t>e</t>
    </r>
  </si>
  <si>
    <r>
      <t xml:space="preserve">     F.  Time to train personnel </t>
    </r>
    <r>
      <rPr>
        <vertAlign val="superscript"/>
        <sz val="10"/>
        <color theme="1"/>
        <rFont val="Times New Roman"/>
        <family val="1"/>
      </rPr>
      <t>e</t>
    </r>
  </si>
  <si>
    <r>
      <t>a</t>
    </r>
    <r>
      <rPr>
        <sz val="10"/>
        <color theme="1"/>
        <rFont val="Times New Roman"/>
        <family val="1"/>
      </rPr>
      <t xml:space="preserve">  There are approximately 12 existing sources currently subject to this rule.  There will be no additional new source that will become subject to the rule each year over the three-year period of this ICR.</t>
    </r>
  </si>
  <si>
    <r>
      <t xml:space="preserve">i.    Performance test report for Method 5 and Method 9 </t>
    </r>
    <r>
      <rPr>
        <vertAlign val="superscript"/>
        <sz val="10"/>
        <color theme="1"/>
        <rFont val="Times New Roman"/>
        <family val="1"/>
      </rPr>
      <t>d</t>
    </r>
  </si>
  <si>
    <t xml:space="preserve">i.    Notification of compliance status </t>
  </si>
  <si>
    <t xml:space="preserve">ii.   Notification of intent to construct a            major source and review application </t>
  </si>
  <si>
    <t xml:space="preserve">iii.  Notification of start of construction </t>
  </si>
  <si>
    <t xml:space="preserve">iv.  Notification of actual startup </t>
  </si>
  <si>
    <t xml:space="preserve">v.   Notification of initial performance test and test plan </t>
  </si>
  <si>
    <r>
      <t>e</t>
    </r>
    <r>
      <rPr>
        <sz val="10"/>
        <color theme="1"/>
        <rFont val="Times New Roman"/>
        <family val="1"/>
      </rPr>
      <t xml:space="preserve"> Sources are required to submit semiannual compliance reports.</t>
    </r>
  </si>
  <si>
    <r>
      <t>b</t>
    </r>
    <r>
      <rPr>
        <sz val="10"/>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</si>
  <si>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</si>
  <si>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t>These rates were updated 11/15/18 to match the United States Department of Labor, Bureau of Labor Statistics, June 2018, “Table 2. Civilian Workers, by occupational and industry group</t>
  </si>
  <si>
    <t>These rates were updated 11/15/18 to match the rates from the Office of Personnel Management (OPM), 2018 General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</si>
</sst>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0.0"/>
    <numFmt numFmtId="165" formatCode="&quot;$&quot;#,##0.00"/>
    <numFmt numFmtId="166" formatCode="#,##0.0"/>
    <numFmt numFmtId="167" formatCode="&quot;$&quot;#,##0"/>
  </numFmts>
  <fonts count="21" x14ac:knownFonts="1">
    <font>
      <sz val="11"/>
      <color theme="1"/>
      <name val="Calibri"/>
      <family val="2"/>
      <scheme val="minor"/>
    </font>
    <font>
      <sz val="12"/>
      <color theme="1"/>
      <name val="Times New Roman"/>
      <family val="1"/>
    </font>
    <font>
      <b/>
      <sz val="12"/>
      <color theme="1"/>
      <name val="Times New Roman"/>
      <family val="1"/>
    </font>
    <font>
      <sz val="10"/>
      <color theme="1"/>
      <name val="Times New Roman"/>
      <family val="1"/>
    </font>
    <font>
      <b/>
      <sz val="10"/>
      <color theme="1"/>
      <name val="Times New Roman"/>
      <family val="1"/>
    </font>
    <font>
      <b/>
      <vertAlign val="superscript"/>
      <sz val="12"/>
      <color theme="1"/>
      <name val="Times New Roman"/>
      <family val="1"/>
    </font>
    <font>
      <vertAlign val="superscript"/>
      <sz val="10"/>
      <color theme="1"/>
      <name val="Times New Roman"/>
      <family val="1"/>
    </font>
    <font>
      <vertAlign val="superscript"/>
      <sz val="12"/>
      <color theme="1"/>
      <name val="Times New Roman"/>
      <family val="1"/>
    </font>
    <font>
      <sz val="11"/>
      <color theme="1"/>
      <name val="Times New Roman"/>
      <family val="1"/>
    </font>
    <font>
      <b/>
      <vertAlign val="superscript"/>
      <sz val="10"/>
      <color theme="1"/>
      <name val="Times New Roman"/>
      <family val="1"/>
    </font>
    <font>
      <b/>
      <sz val="11"/>
      <color theme="1"/>
      <name val="Calibri"/>
      <family val="2"/>
      <scheme val="minor"/>
    </font>
    <font>
      <sz val="10"/>
      <color rgb="FF000000"/>
      <name val="Times New Roman"/>
      <family val="1"/>
    </font>
    <font>
      <sz val="8"/>
      <color theme="1"/>
      <name val="Times New Roman"/>
      <family val="1"/>
    </font>
    <font>
      <sz val="11"/>
      <color rgb="FFFF0000"/>
      <name val="Times New Roman"/>
      <family val="1"/>
    </font>
    <font>
      <sz val="10"/>
      <color rgb="FFFF0000"/>
      <name val="Times New Roman"/>
      <family val="1"/>
    </font>
    <font>
      <sz val="11"/>
      <color theme="1"/>
      <name val="Calibri"/>
      <family val="2"/>
      <scheme val="minor"/>
    </font>
    <font>
      <vertAlign val="superscript"/>
      <sz val="12"/>
      <name val="Times New Roman"/>
      <family val="1"/>
    </font>
    <font>
      <sz val="10"/>
      <name val="Times New Roman"/>
      <family val="1"/>
    </font>
    <font>
      <sz val="12"/>
      <name val="Times New Roman"/>
      <family val="1"/>
    </font>
    <font>
      <sz val="11"/>
      <name val="Calibri"/>
      <family val="2"/>
      <scheme val="minor"/>
    </font>
    <font>
      <sz val="11"/>
      <color rgb="FFFF0000"/>
      <name val="Calibri"/>
      <family val="2"/>
      <scheme val="minor"/>
    </font>
  </fonts>
  <fills count="3">
    <fill>
      <patternFill patternType="none"/>
    </fill>
    <fill>
      <patternFill patternType="gray125"/>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44" fontId="15" fillId="0" borderId="0" applyFont="0" applyFill="0" applyBorder="0" applyAlignment="0" applyProtection="0"/>
  </cellStyleXfs>
  <cellXfs count="104">
    <xf numFmtId="0" fontId="0" fillId="0" borderId="0" xfId="0"/>
    <xf numFmtId="0" fontId="0" fillId="0" borderId="0" xfId="0" applyFont="1"/>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2" fillId="0" borderId="0" xfId="0" applyFont="1"/>
    <xf numFmtId="0" fontId="8" fillId="0" borderId="0" xfId="0" applyFont="1"/>
    <xf numFmtId="0" fontId="4" fillId="0" borderId="1"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inden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indent="1"/>
    </xf>
    <xf numFmtId="6" fontId="4" fillId="0" borderId="1" xfId="0" applyNumberFormat="1" applyFont="1" applyBorder="1" applyAlignment="1">
      <alignment vertical="center" wrapText="1"/>
    </xf>
    <xf numFmtId="3" fontId="0" fillId="0" borderId="0" xfId="0" applyNumberFormat="1" applyFont="1"/>
    <xf numFmtId="0" fontId="3" fillId="0" borderId="5"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1" xfId="0" applyFont="1" applyBorder="1"/>
    <xf numFmtId="0" fontId="8" fillId="0" borderId="0" xfId="0" applyFont="1" applyAlignment="1">
      <alignment horizontal="left" vertical="distributed"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left" vertical="center" wrapText="1" indent="1"/>
    </xf>
    <xf numFmtId="0" fontId="3" fillId="0" borderId="1" xfId="0" applyFont="1" applyFill="1" applyBorder="1" applyAlignment="1">
      <alignment horizontal="center" vertical="center" wrapText="1"/>
    </xf>
    <xf numFmtId="0" fontId="3" fillId="0" borderId="7" xfId="0" applyFont="1" applyFill="1" applyBorder="1" applyAlignment="1">
      <alignment horizontal="left" vertical="center" wrapText="1" indent="1"/>
    </xf>
    <xf numFmtId="0" fontId="3" fillId="0" borderId="2" xfId="0" applyFont="1" applyFill="1" applyBorder="1" applyAlignment="1">
      <alignment horizontal="center" vertical="center" wrapText="1"/>
    </xf>
    <xf numFmtId="0" fontId="3" fillId="0" borderId="8" xfId="0" applyFont="1" applyFill="1" applyBorder="1" applyAlignment="1">
      <alignment horizontal="left" vertical="center" wrapText="1" indent="1"/>
    </xf>
    <xf numFmtId="0" fontId="3" fillId="0" borderId="9" xfId="0" applyFont="1" applyFill="1" applyBorder="1" applyAlignment="1">
      <alignment horizontal="center" vertical="center" wrapText="1"/>
    </xf>
    <xf numFmtId="0" fontId="4" fillId="0" borderId="7" xfId="0" applyFont="1" applyFill="1" applyBorder="1" applyAlignment="1">
      <alignment horizontal="left" vertical="center" wrapText="1" inden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164" fontId="3" fillId="0" borderId="2"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0" fontId="3" fillId="0" borderId="1" xfId="0" applyFont="1" applyFill="1" applyBorder="1" applyAlignment="1">
      <alignment vertical="center" wrapText="1"/>
    </xf>
    <xf numFmtId="6" fontId="3" fillId="0" borderId="1" xfId="0" applyNumberFormat="1" applyFont="1" applyFill="1" applyBorder="1" applyAlignment="1">
      <alignment vertical="center" wrapText="1"/>
    </xf>
    <xf numFmtId="3" fontId="3" fillId="0" borderId="1" xfId="0" applyNumberFormat="1" applyFont="1" applyFill="1" applyBorder="1" applyAlignment="1">
      <alignment horizontal="center" vertical="center" wrapText="1"/>
    </xf>
    <xf numFmtId="166" fontId="3" fillId="0" borderId="1" xfId="0" applyNumberFormat="1" applyFont="1" applyFill="1" applyBorder="1" applyAlignment="1">
      <alignment horizontal="center" vertical="center" wrapText="1"/>
    </xf>
    <xf numFmtId="165" fontId="3" fillId="0" borderId="1" xfId="0" applyNumberFormat="1" applyFont="1" applyFill="1" applyBorder="1" applyAlignment="1">
      <alignment vertical="center" wrapText="1"/>
    </xf>
    <xf numFmtId="4" fontId="3" fillId="0" borderId="1" xfId="0" applyNumberFormat="1" applyFont="1" applyFill="1" applyBorder="1" applyAlignment="1">
      <alignment horizontal="center" vertical="center" wrapText="1"/>
    </xf>
    <xf numFmtId="8" fontId="3" fillId="0" borderId="1" xfId="0" applyNumberFormat="1" applyFont="1" applyFill="1" applyBorder="1" applyAlignment="1">
      <alignment vertical="center" wrapText="1"/>
    </xf>
    <xf numFmtId="6" fontId="4" fillId="0" borderId="1" xfId="0" applyNumberFormat="1" applyFont="1" applyFill="1" applyBorder="1" applyAlignment="1">
      <alignment vertical="center" wrapText="1"/>
    </xf>
    <xf numFmtId="0" fontId="0" fillId="0" borderId="1" xfId="0" applyFont="1" applyFill="1" applyBorder="1"/>
    <xf numFmtId="0" fontId="7" fillId="0" borderId="0" xfId="0" applyFont="1" applyFill="1" applyAlignment="1">
      <alignment vertical="center"/>
    </xf>
    <xf numFmtId="0" fontId="0" fillId="0" borderId="0" xfId="0" applyFont="1" applyFill="1"/>
    <xf numFmtId="1"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4" fillId="0" borderId="0" xfId="0" applyFont="1" applyFill="1" applyBorder="1" applyAlignment="1">
      <alignment horizontal="left" vertical="center" wrapText="1" indent="1"/>
    </xf>
    <xf numFmtId="0" fontId="4" fillId="0" borderId="8" xfId="0" applyFont="1" applyFill="1" applyBorder="1" applyAlignment="1">
      <alignment horizontal="left" vertical="center" wrapText="1" indent="1"/>
    </xf>
    <xf numFmtId="0" fontId="4" fillId="0" borderId="11" xfId="0" applyFont="1" applyFill="1" applyBorder="1" applyAlignment="1">
      <alignment horizontal="center" vertical="center" wrapText="1"/>
    </xf>
    <xf numFmtId="0" fontId="4" fillId="0" borderId="2" xfId="0" applyFont="1" applyFill="1" applyBorder="1" applyAlignment="1">
      <alignment horizontal="center" vertical="center" wrapText="1"/>
    </xf>
    <xf numFmtId="6" fontId="4" fillId="0" borderId="2" xfId="0" applyNumberFormat="1" applyFont="1" applyFill="1" applyBorder="1" applyAlignment="1">
      <alignment vertical="center" wrapText="1"/>
    </xf>
    <xf numFmtId="0" fontId="4" fillId="0" borderId="1" xfId="0" applyFont="1" applyFill="1" applyBorder="1" applyAlignment="1">
      <alignment horizontal="left" vertical="center" wrapText="1" indent="1"/>
    </xf>
    <xf numFmtId="3" fontId="3" fillId="0" borderId="1" xfId="0" applyNumberFormat="1" applyFont="1" applyBorder="1"/>
    <xf numFmtId="0" fontId="3" fillId="0" borderId="0" xfId="0" applyFont="1"/>
    <xf numFmtId="0" fontId="3" fillId="0" borderId="1" xfId="0" applyFont="1" applyBorder="1" applyAlignment="1">
      <alignment vertical="center" wrapText="1"/>
    </xf>
    <xf numFmtId="6"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4" fillId="0" borderId="1" xfId="0" applyFont="1" applyBorder="1"/>
    <xf numFmtId="6" fontId="4" fillId="0" borderId="1" xfId="0" applyNumberFormat="1" applyFont="1" applyBorder="1" applyAlignment="1">
      <alignment horizontal="center"/>
    </xf>
    <xf numFmtId="0" fontId="4" fillId="0" borderId="0" xfId="0" applyFont="1"/>
    <xf numFmtId="0" fontId="1" fillId="0" borderId="0" xfId="0" applyFont="1" applyAlignment="1">
      <alignment vertical="center"/>
    </xf>
    <xf numFmtId="0" fontId="12" fillId="0" borderId="0" xfId="0" applyFont="1" applyAlignment="1">
      <alignment vertical="center"/>
    </xf>
    <xf numFmtId="0" fontId="13" fillId="0" borderId="0" xfId="0" applyNumberFormat="1" applyFont="1" applyAlignment="1">
      <alignment horizontal="left" vertical="distributed"/>
    </xf>
    <xf numFmtId="0" fontId="14" fillId="0" borderId="0" xfId="0" applyFont="1"/>
    <xf numFmtId="0" fontId="3" fillId="0" borderId="1" xfId="0" applyFont="1" applyBorder="1" applyAlignment="1">
      <alignment horizontal="left" vertical="center" indent="1"/>
    </xf>
    <xf numFmtId="0" fontId="17" fillId="2" borderId="1" xfId="0" applyFont="1" applyFill="1" applyBorder="1"/>
    <xf numFmtId="44" fontId="17" fillId="2" borderId="1" xfId="1" applyFont="1" applyFill="1" applyBorder="1"/>
    <xf numFmtId="1" fontId="0" fillId="0" borderId="0" xfId="0" applyNumberFormat="1" applyFont="1" applyFill="1" applyAlignment="1">
      <alignment horizontal="center"/>
    </xf>
    <xf numFmtId="6" fontId="3" fillId="0" borderId="1" xfId="0" applyNumberFormat="1" applyFont="1" applyBorder="1" applyAlignment="1">
      <alignment vertical="center" wrapText="1"/>
    </xf>
    <xf numFmtId="8" fontId="3" fillId="0" borderId="1" xfId="0" applyNumberFormat="1" applyFont="1" applyBorder="1" applyAlignment="1">
      <alignment vertical="center" wrapText="1"/>
    </xf>
    <xf numFmtId="167" fontId="4" fillId="0" borderId="1" xfId="0" applyNumberFormat="1" applyFont="1" applyBorder="1" applyAlignment="1"/>
    <xf numFmtId="0" fontId="13" fillId="0" borderId="0" xfId="0" applyFont="1"/>
    <xf numFmtId="0" fontId="20" fillId="0" borderId="0" xfId="0" applyFont="1" applyFill="1"/>
    <xf numFmtId="0" fontId="2" fillId="0" borderId="0" xfId="0" applyFont="1" applyAlignment="1"/>
    <xf numFmtId="0" fontId="0" fillId="0" borderId="0" xfId="0" applyAlignment="1"/>
    <xf numFmtId="3" fontId="4" fillId="0" borderId="3" xfId="0" applyNumberFormat="1" applyFont="1" applyFill="1" applyBorder="1" applyAlignment="1">
      <alignment horizontal="center" vertical="center" wrapText="1"/>
    </xf>
    <xf numFmtId="3" fontId="10" fillId="0" borderId="4" xfId="0" applyNumberFormat="1" applyFont="1" applyFill="1" applyBorder="1" applyAlignment="1">
      <alignment horizontal="center" vertical="center" wrapText="1"/>
    </xf>
    <xf numFmtId="3" fontId="10" fillId="0" borderId="5" xfId="0" applyNumberFormat="1" applyFont="1" applyFill="1" applyBorder="1" applyAlignment="1">
      <alignment horizontal="center" vertical="center" wrapText="1"/>
    </xf>
    <xf numFmtId="3" fontId="4" fillId="0" borderId="12" xfId="0"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6" fillId="0" borderId="0" xfId="0" applyFont="1" applyAlignment="1">
      <alignment horizontal="left"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3" fontId="4" fillId="0" borderId="4"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16" fillId="0" borderId="0" xfId="0" applyFont="1" applyFill="1" applyAlignment="1">
      <alignment horizontal="left" vertical="center" wrapText="1"/>
    </xf>
    <xf numFmtId="0" fontId="16" fillId="0" borderId="0" xfId="0" applyFont="1" applyFill="1" applyAlignment="1">
      <alignment vertical="center" wrapText="1"/>
    </xf>
    <xf numFmtId="0" fontId="19" fillId="0" borderId="0" xfId="0" applyFont="1" applyFill="1" applyAlignment="1">
      <alignment wrapText="1"/>
    </xf>
    <xf numFmtId="0" fontId="16" fillId="0" borderId="0" xfId="0" applyFont="1" applyAlignment="1">
      <alignment vertical="center" wrapText="1"/>
    </xf>
    <xf numFmtId="0" fontId="19" fillId="0" borderId="0" xfId="0" applyFont="1" applyAlignment="1">
      <alignment wrapText="1"/>
    </xf>
    <xf numFmtId="0" fontId="7" fillId="0" borderId="0" xfId="0" applyFont="1" applyAlignment="1">
      <alignment vertical="center" wrapText="1"/>
    </xf>
    <xf numFmtId="0" fontId="0" fillId="0" borderId="0" xfId="0" applyAlignment="1">
      <alignment wrapText="1"/>
    </xf>
    <xf numFmtId="0" fontId="4" fillId="0" borderId="1" xfId="0"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0" fontId="6" fillId="0" borderId="0" xfId="0" applyFont="1" applyAlignment="1">
      <alignment vertical="center" wrapText="1"/>
    </xf>
    <xf numFmtId="0" fontId="7" fillId="0" borderId="0" xfId="0" applyFont="1" applyAlignment="1">
      <alignment horizontal="left" vertical="center" wrapText="1"/>
    </xf>
    <xf numFmtId="0" fontId="16" fillId="0" borderId="0" xfId="0" applyFont="1" applyAlignment="1">
      <alignment horizontal="left" vertical="center" wrapText="1"/>
    </xf>
    <xf numFmtId="1" fontId="3" fillId="0" borderId="3" xfId="0" applyNumberFormat="1" applyFont="1" applyBorder="1" applyAlignment="1">
      <alignment horizontal="center" vertical="center" wrapText="1"/>
    </xf>
    <xf numFmtId="1" fontId="0" fillId="0" borderId="4" xfId="0" applyNumberFormat="1" applyBorder="1" applyAlignment="1">
      <alignment horizontal="center" vertical="center" wrapText="1"/>
    </xf>
    <xf numFmtId="1" fontId="0" fillId="0" borderId="5" xfId="0" applyNumberForma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8"/>
  <sheetViews>
    <sheetView tabSelected="1" topLeftCell="A15" zoomScale="85" zoomScaleNormal="85" workbookViewId="0">
      <selection activeCell="F40" sqref="F40"/>
    </sheetView>
  </sheetViews>
  <sheetFormatPr defaultColWidth="9.140625" defaultRowHeight="15" x14ac:dyDescent="0.25"/>
  <cols>
    <col min="1" max="1" width="54.42578125" style="1" customWidth="1"/>
    <col min="2" max="2" width="11.28515625" style="1" customWidth="1"/>
    <col min="3" max="3" width="14.28515625" style="1" customWidth="1"/>
    <col min="4" max="4" width="11.28515625" style="1" customWidth="1"/>
    <col min="5" max="5" width="12.7109375" style="1" customWidth="1"/>
    <col min="6" max="8" width="11.28515625" style="1" customWidth="1"/>
    <col min="9" max="9" width="20.5703125" style="1" customWidth="1"/>
    <col min="10" max="10" width="9.140625" style="1"/>
    <col min="11" max="11" width="9.5703125" style="1" bestFit="1" customWidth="1"/>
    <col min="12" max="16384" width="9.140625" style="1"/>
  </cols>
  <sheetData>
    <row r="1" spans="1:11" ht="15.75" customHeight="1" x14ac:dyDescent="0.25">
      <c r="A1" s="74" t="s">
        <v>41</v>
      </c>
      <c r="B1" s="75"/>
      <c r="C1" s="75"/>
      <c r="D1" s="75"/>
      <c r="E1" s="75"/>
      <c r="F1" s="75"/>
      <c r="G1" s="75"/>
      <c r="H1" s="75"/>
      <c r="I1" s="75"/>
    </row>
    <row r="2" spans="1:11" x14ac:dyDescent="0.25">
      <c r="F2" s="67">
        <v>117.92</v>
      </c>
      <c r="G2" s="67">
        <v>147.4</v>
      </c>
      <c r="H2" s="67">
        <v>57.02</v>
      </c>
      <c r="I2" s="66" t="s">
        <v>70</v>
      </c>
      <c r="K2" s="72" t="s">
        <v>106</v>
      </c>
    </row>
    <row r="3" spans="1:11" x14ac:dyDescent="0.25">
      <c r="A3" s="83" t="s">
        <v>0</v>
      </c>
      <c r="B3" s="7" t="s">
        <v>1</v>
      </c>
      <c r="C3" s="7" t="s">
        <v>3</v>
      </c>
      <c r="D3" s="7" t="s">
        <v>5</v>
      </c>
      <c r="E3" s="7" t="s">
        <v>6</v>
      </c>
      <c r="F3" s="7" t="s">
        <v>8</v>
      </c>
      <c r="G3" s="7" t="s">
        <v>9</v>
      </c>
      <c r="H3" s="7" t="s">
        <v>10</v>
      </c>
      <c r="I3" s="7" t="s">
        <v>11</v>
      </c>
    </row>
    <row r="4" spans="1:11" ht="68.25" customHeight="1" x14ac:dyDescent="0.25">
      <c r="A4" s="84"/>
      <c r="B4" s="7" t="s">
        <v>2</v>
      </c>
      <c r="C4" s="7" t="s">
        <v>4</v>
      </c>
      <c r="D4" s="7" t="s">
        <v>18</v>
      </c>
      <c r="E4" s="7" t="s">
        <v>7</v>
      </c>
      <c r="F4" s="7" t="s">
        <v>19</v>
      </c>
      <c r="G4" s="7" t="s">
        <v>20</v>
      </c>
      <c r="H4" s="7" t="s">
        <v>21</v>
      </c>
      <c r="I4" s="7" t="s">
        <v>40</v>
      </c>
    </row>
    <row r="5" spans="1:11" ht="17.25" customHeight="1" x14ac:dyDescent="0.25">
      <c r="A5" s="22" t="s">
        <v>12</v>
      </c>
      <c r="B5" s="19" t="s">
        <v>13</v>
      </c>
      <c r="C5" s="20"/>
      <c r="D5" s="21"/>
      <c r="E5" s="21"/>
      <c r="F5" s="21"/>
      <c r="G5" s="21"/>
      <c r="H5" s="21"/>
      <c r="I5" s="34"/>
    </row>
    <row r="6" spans="1:11" ht="17.25" customHeight="1" x14ac:dyDescent="0.25">
      <c r="A6" s="22" t="s">
        <v>14</v>
      </c>
      <c r="B6" s="19" t="s">
        <v>13</v>
      </c>
      <c r="C6" s="20"/>
      <c r="D6" s="21"/>
      <c r="E6" s="21"/>
      <c r="F6" s="21"/>
      <c r="G6" s="21"/>
      <c r="H6" s="21"/>
      <c r="I6" s="34"/>
    </row>
    <row r="7" spans="1:11" ht="17.25" customHeight="1" x14ac:dyDescent="0.25">
      <c r="A7" s="22" t="s">
        <v>32</v>
      </c>
      <c r="B7" s="19"/>
      <c r="C7" s="21"/>
      <c r="D7" s="21"/>
      <c r="E7" s="21"/>
      <c r="F7" s="21"/>
      <c r="G7" s="21"/>
      <c r="H7" s="21"/>
      <c r="I7" s="34"/>
    </row>
    <row r="8" spans="1:11" ht="17.25" customHeight="1" x14ac:dyDescent="0.25">
      <c r="A8" s="22" t="s">
        <v>62</v>
      </c>
      <c r="B8" s="19">
        <v>2</v>
      </c>
      <c r="C8" s="21">
        <v>1</v>
      </c>
      <c r="D8" s="21">
        <f>B8*C8</f>
        <v>2</v>
      </c>
      <c r="E8" s="21">
        <v>12</v>
      </c>
      <c r="F8" s="21">
        <f>D8*E8</f>
        <v>24</v>
      </c>
      <c r="G8" s="21">
        <f>F8*0.05</f>
        <v>1.2000000000000002</v>
      </c>
      <c r="H8" s="21">
        <f>F8*0.1</f>
        <v>2.4000000000000004</v>
      </c>
      <c r="I8" s="40">
        <f>F8*$F$2+G8*$G$2+H8*$H$2</f>
        <v>3143.808</v>
      </c>
    </row>
    <row r="9" spans="1:11" ht="17.25" customHeight="1" x14ac:dyDescent="0.25">
      <c r="A9" s="22" t="s">
        <v>76</v>
      </c>
      <c r="B9" s="19"/>
      <c r="C9" s="21"/>
      <c r="D9" s="21"/>
      <c r="E9" s="21"/>
      <c r="F9" s="21"/>
      <c r="G9" s="21"/>
      <c r="H9" s="21"/>
      <c r="I9" s="35"/>
    </row>
    <row r="10" spans="1:11" ht="17.25" customHeight="1" x14ac:dyDescent="0.25">
      <c r="A10" s="22" t="s">
        <v>80</v>
      </c>
      <c r="B10" s="19">
        <v>40</v>
      </c>
      <c r="C10" s="21">
        <v>7.6</v>
      </c>
      <c r="D10" s="32">
        <f t="shared" ref="D10" si="0">B10*C10</f>
        <v>304</v>
      </c>
      <c r="E10" s="21">
        <v>12</v>
      </c>
      <c r="F10" s="36">
        <f>D10*E10</f>
        <v>3648</v>
      </c>
      <c r="G10" s="37">
        <f>F10*0.05</f>
        <v>182.4</v>
      </c>
      <c r="H10" s="37">
        <f>F10*0.1</f>
        <v>364.8</v>
      </c>
      <c r="I10" s="38">
        <f>F10*$F$2+G10*$G$2+H10*$H$2</f>
        <v>477858.81600000005</v>
      </c>
    </row>
    <row r="11" spans="1:11" ht="17.25" customHeight="1" x14ac:dyDescent="0.25">
      <c r="A11" s="22" t="s">
        <v>81</v>
      </c>
      <c r="B11" s="19">
        <v>8</v>
      </c>
      <c r="C11" s="21">
        <v>3.6</v>
      </c>
      <c r="D11" s="31">
        <f>B11*C11</f>
        <v>28.8</v>
      </c>
      <c r="E11" s="21">
        <v>12</v>
      </c>
      <c r="F11" s="37">
        <f t="shared" ref="F11:F14" si="1">D11*E11</f>
        <v>345.6</v>
      </c>
      <c r="G11" s="39">
        <f>F11*0.05</f>
        <v>17.28</v>
      </c>
      <c r="H11" s="39">
        <f>F11*0.1</f>
        <v>34.56</v>
      </c>
      <c r="I11" s="38">
        <f t="shared" ref="I11:I12" si="2">F11*$F$2+G11*$G$2+H11*$H$2</f>
        <v>45270.835200000001</v>
      </c>
    </row>
    <row r="12" spans="1:11" ht="17.25" customHeight="1" x14ac:dyDescent="0.25">
      <c r="A12" s="22" t="s">
        <v>67</v>
      </c>
      <c r="B12" s="19">
        <v>2</v>
      </c>
      <c r="C12" s="21">
        <v>365</v>
      </c>
      <c r="D12" s="23">
        <f>B12*C12</f>
        <v>730</v>
      </c>
      <c r="E12" s="21">
        <v>4</v>
      </c>
      <c r="F12" s="36">
        <f t="shared" si="1"/>
        <v>2920</v>
      </c>
      <c r="G12" s="37">
        <f>F12*0.05</f>
        <v>146</v>
      </c>
      <c r="H12" s="36">
        <f>F12*0.1</f>
        <v>292</v>
      </c>
      <c r="I12" s="38">
        <f t="shared" si="2"/>
        <v>382496.64000000007</v>
      </c>
    </row>
    <row r="13" spans="1:11" ht="17.25" customHeight="1" x14ac:dyDescent="0.25">
      <c r="A13" s="22" t="s">
        <v>93</v>
      </c>
      <c r="B13" s="19">
        <v>40</v>
      </c>
      <c r="C13" s="21">
        <v>1</v>
      </c>
      <c r="D13" s="23">
        <f>B13*C13</f>
        <v>40</v>
      </c>
      <c r="E13" s="21">
        <v>0</v>
      </c>
      <c r="F13" s="21">
        <f t="shared" ref="F13" si="3">D13*E13</f>
        <v>0</v>
      </c>
      <c r="G13" s="21">
        <f t="shared" ref="G13" si="4">F13*0.05</f>
        <v>0</v>
      </c>
      <c r="H13" s="21">
        <f t="shared" ref="H13" si="5">F13*0.1</f>
        <v>0</v>
      </c>
      <c r="I13" s="35">
        <f t="shared" ref="I13" si="6">F13*$F$2+G13*$G$2+H13*$H$2</f>
        <v>0</v>
      </c>
    </row>
    <row r="14" spans="1:11" ht="36" customHeight="1" x14ac:dyDescent="0.25">
      <c r="A14" s="24" t="s">
        <v>39</v>
      </c>
      <c r="B14" s="25">
        <v>2</v>
      </c>
      <c r="C14" s="23">
        <v>12</v>
      </c>
      <c r="D14" s="23">
        <f>B14*C14</f>
        <v>24</v>
      </c>
      <c r="E14" s="23">
        <v>12</v>
      </c>
      <c r="F14" s="36">
        <f t="shared" si="1"/>
        <v>288</v>
      </c>
      <c r="G14" s="37">
        <f>F14*0.05</f>
        <v>14.4</v>
      </c>
      <c r="H14" s="37">
        <f>F14*0.1</f>
        <v>28.8</v>
      </c>
      <c r="I14" s="38">
        <f>F14*$F$2+G14*$G$2+H14*$H$2</f>
        <v>37725.695999999996</v>
      </c>
    </row>
    <row r="15" spans="1:11" ht="17.25" customHeight="1" x14ac:dyDescent="0.25">
      <c r="A15" s="22" t="s">
        <v>33</v>
      </c>
      <c r="B15" s="19" t="s">
        <v>58</v>
      </c>
      <c r="C15" s="21"/>
      <c r="D15" s="21"/>
      <c r="E15" s="21"/>
      <c r="F15" s="21"/>
      <c r="G15" s="21"/>
      <c r="H15" s="21"/>
      <c r="I15" s="34"/>
    </row>
    <row r="16" spans="1:11" ht="17.25" customHeight="1" x14ac:dyDescent="0.25">
      <c r="A16" s="22" t="s">
        <v>77</v>
      </c>
      <c r="B16" s="19"/>
      <c r="C16" s="21"/>
      <c r="D16" s="23"/>
      <c r="E16" s="21"/>
      <c r="F16" s="21"/>
      <c r="G16" s="21"/>
      <c r="H16" s="21"/>
      <c r="I16" s="35"/>
    </row>
    <row r="17" spans="1:9" ht="17.25" customHeight="1" x14ac:dyDescent="0.25">
      <c r="A17" s="22" t="s">
        <v>88</v>
      </c>
      <c r="B17" s="19">
        <v>2</v>
      </c>
      <c r="C17" s="21">
        <v>1</v>
      </c>
      <c r="D17" s="23">
        <f t="shared" ref="D17:D20" si="7">B17*C17</f>
        <v>2</v>
      </c>
      <c r="E17" s="21">
        <v>0</v>
      </c>
      <c r="F17" s="21">
        <f t="shared" ref="F17:F20" si="8">D17*E17</f>
        <v>0</v>
      </c>
      <c r="G17" s="21">
        <f t="shared" ref="G17:G18" si="9">F17*0.05</f>
        <v>0</v>
      </c>
      <c r="H17" s="21">
        <f t="shared" ref="H17:H18" si="10">F17*0.1</f>
        <v>0</v>
      </c>
      <c r="I17" s="35">
        <f t="shared" ref="I17:I20" si="11">F17*$F$2+G17*$G$2+H17*$H$2</f>
        <v>0</v>
      </c>
    </row>
    <row r="18" spans="1:9" ht="17.25" customHeight="1" x14ac:dyDescent="0.25">
      <c r="A18" s="22" t="s">
        <v>87</v>
      </c>
      <c r="B18" s="19">
        <v>2</v>
      </c>
      <c r="C18" s="21">
        <v>1</v>
      </c>
      <c r="D18" s="23">
        <f t="shared" si="7"/>
        <v>2</v>
      </c>
      <c r="E18" s="21">
        <v>0</v>
      </c>
      <c r="F18" s="21">
        <f t="shared" si="8"/>
        <v>0</v>
      </c>
      <c r="G18" s="21">
        <f t="shared" si="9"/>
        <v>0</v>
      </c>
      <c r="H18" s="21">
        <f t="shared" si="10"/>
        <v>0</v>
      </c>
      <c r="I18" s="35">
        <f t="shared" si="11"/>
        <v>0</v>
      </c>
    </row>
    <row r="19" spans="1:9" ht="36" customHeight="1" x14ac:dyDescent="0.25">
      <c r="A19" s="22" t="s">
        <v>86</v>
      </c>
      <c r="B19" s="19">
        <v>4</v>
      </c>
      <c r="C19" s="21">
        <v>1</v>
      </c>
      <c r="D19" s="23">
        <f t="shared" si="7"/>
        <v>4</v>
      </c>
      <c r="E19" s="21">
        <v>0</v>
      </c>
      <c r="F19" s="21">
        <f t="shared" si="8"/>
        <v>0</v>
      </c>
      <c r="G19" s="21">
        <f t="shared" ref="G19" si="12">F19*0.05</f>
        <v>0</v>
      </c>
      <c r="H19" s="21">
        <f t="shared" ref="H19" si="13">F19*0.1</f>
        <v>0</v>
      </c>
      <c r="I19" s="35">
        <f t="shared" si="11"/>
        <v>0</v>
      </c>
    </row>
    <row r="20" spans="1:9" ht="17.25" customHeight="1" x14ac:dyDescent="0.25">
      <c r="A20" s="22" t="s">
        <v>85</v>
      </c>
      <c r="B20" s="19">
        <v>4</v>
      </c>
      <c r="C20" s="21">
        <v>1</v>
      </c>
      <c r="D20" s="23">
        <f t="shared" si="7"/>
        <v>4</v>
      </c>
      <c r="E20" s="21">
        <v>0</v>
      </c>
      <c r="F20" s="21">
        <f t="shared" si="8"/>
        <v>0</v>
      </c>
      <c r="G20" s="21"/>
      <c r="H20" s="21"/>
      <c r="I20" s="35">
        <f t="shared" si="11"/>
        <v>0</v>
      </c>
    </row>
    <row r="21" spans="1:9" ht="17.25" customHeight="1" x14ac:dyDescent="0.25">
      <c r="A21" s="22" t="s">
        <v>84</v>
      </c>
      <c r="B21" s="19">
        <v>4</v>
      </c>
      <c r="C21" s="21">
        <v>1</v>
      </c>
      <c r="D21" s="23">
        <f t="shared" ref="D21:D33" si="14">B21*C21</f>
        <v>4</v>
      </c>
      <c r="E21" s="21">
        <v>0</v>
      </c>
      <c r="F21" s="21">
        <f t="shared" ref="F21:F22" si="15">D21*E21</f>
        <v>0</v>
      </c>
      <c r="G21" s="21">
        <f t="shared" ref="G21:G22" si="16">F21*0.05</f>
        <v>0</v>
      </c>
      <c r="H21" s="21">
        <f t="shared" ref="H21:H22" si="17">F21*0.1</f>
        <v>0</v>
      </c>
      <c r="I21" s="35">
        <f t="shared" ref="I21:I22" si="18">F21*$F$2+G21*$G$2+H21*$H$2</f>
        <v>0</v>
      </c>
    </row>
    <row r="22" spans="1:9" ht="17.25" customHeight="1" x14ac:dyDescent="0.25">
      <c r="A22" s="22" t="s">
        <v>83</v>
      </c>
      <c r="B22" s="16">
        <v>4</v>
      </c>
      <c r="C22" s="21">
        <v>1</v>
      </c>
      <c r="D22" s="23">
        <f>B22*C22</f>
        <v>4</v>
      </c>
      <c r="E22" s="21">
        <v>0</v>
      </c>
      <c r="F22" s="21">
        <f t="shared" si="15"/>
        <v>0</v>
      </c>
      <c r="G22" s="21">
        <f t="shared" si="16"/>
        <v>0</v>
      </c>
      <c r="H22" s="21">
        <f t="shared" si="17"/>
        <v>0</v>
      </c>
      <c r="I22" s="35">
        <f t="shared" si="18"/>
        <v>0</v>
      </c>
    </row>
    <row r="23" spans="1:9" ht="17.25" customHeight="1" x14ac:dyDescent="0.25">
      <c r="A23" s="22" t="s">
        <v>34</v>
      </c>
      <c r="B23" s="19" t="s">
        <v>59</v>
      </c>
      <c r="C23" s="21"/>
      <c r="D23" s="23"/>
      <c r="E23" s="21"/>
      <c r="F23" s="21"/>
      <c r="G23" s="21"/>
      <c r="H23" s="21"/>
      <c r="I23" s="35"/>
    </row>
    <row r="24" spans="1:9" ht="17.25" customHeight="1" x14ac:dyDescent="0.25">
      <c r="A24" s="22" t="s">
        <v>68</v>
      </c>
      <c r="B24" s="19">
        <v>40</v>
      </c>
      <c r="C24" s="21">
        <v>2</v>
      </c>
      <c r="D24" s="23">
        <f t="shared" si="14"/>
        <v>80</v>
      </c>
      <c r="E24" s="21">
        <v>12</v>
      </c>
      <c r="F24" s="36">
        <f t="shared" ref="F24:F25" si="19">D24*E24</f>
        <v>960</v>
      </c>
      <c r="G24" s="36">
        <f>F24*0.05</f>
        <v>48</v>
      </c>
      <c r="H24" s="36">
        <f>F24*0.1</f>
        <v>96</v>
      </c>
      <c r="I24" s="38">
        <f>F24*$F$2+G24*$G$2+H24*$H$2</f>
        <v>125752.31999999999</v>
      </c>
    </row>
    <row r="25" spans="1:9" ht="17.25" customHeight="1" x14ac:dyDescent="0.25">
      <c r="A25" s="22" t="s">
        <v>75</v>
      </c>
      <c r="B25" s="19">
        <v>4</v>
      </c>
      <c r="C25" s="21">
        <v>1</v>
      </c>
      <c r="D25" s="23">
        <f t="shared" si="14"/>
        <v>4</v>
      </c>
      <c r="E25" s="21">
        <v>1</v>
      </c>
      <c r="F25" s="36">
        <f t="shared" si="19"/>
        <v>4</v>
      </c>
      <c r="G25" s="37">
        <f>F25*0.05</f>
        <v>0.2</v>
      </c>
      <c r="H25" s="37">
        <f>F25*0.1</f>
        <v>0.4</v>
      </c>
      <c r="I25" s="38">
        <f>F25*$F$2+G25*$G$2+H25*$H$2</f>
        <v>523.96800000000007</v>
      </c>
    </row>
    <row r="26" spans="1:9" ht="17.25" customHeight="1" x14ac:dyDescent="0.25">
      <c r="A26" s="26" t="s">
        <v>35</v>
      </c>
      <c r="B26" s="27"/>
      <c r="C26" s="28"/>
      <c r="D26" s="23"/>
      <c r="E26" s="28"/>
      <c r="F26" s="76">
        <f>SUM(F8:H25)</f>
        <v>9418.0400000000009</v>
      </c>
      <c r="G26" s="85"/>
      <c r="H26" s="86"/>
      <c r="I26" s="41">
        <f>SUM(I8:I25)</f>
        <v>1072772.0832000002</v>
      </c>
    </row>
    <row r="27" spans="1:9" ht="17.25" customHeight="1" x14ac:dyDescent="0.25">
      <c r="A27" s="22" t="s">
        <v>36</v>
      </c>
      <c r="B27" s="19"/>
      <c r="C27" s="21"/>
      <c r="D27" s="23"/>
      <c r="E27" s="21"/>
      <c r="F27" s="21"/>
      <c r="G27" s="21"/>
      <c r="H27" s="21"/>
      <c r="I27" s="34"/>
    </row>
    <row r="28" spans="1:9" ht="17.25" customHeight="1" x14ac:dyDescent="0.25">
      <c r="A28" s="22" t="s">
        <v>62</v>
      </c>
      <c r="B28" s="19" t="s">
        <v>60</v>
      </c>
      <c r="C28" s="21"/>
      <c r="D28" s="23"/>
      <c r="E28" s="21"/>
      <c r="F28" s="21"/>
      <c r="G28" s="21"/>
      <c r="H28" s="21"/>
      <c r="I28" s="34"/>
    </row>
    <row r="29" spans="1:9" ht="17.25" customHeight="1" x14ac:dyDescent="0.25">
      <c r="A29" s="22" t="s">
        <v>94</v>
      </c>
      <c r="B29" s="19">
        <v>10</v>
      </c>
      <c r="C29" s="21">
        <v>1</v>
      </c>
      <c r="D29" s="23">
        <f t="shared" si="14"/>
        <v>10</v>
      </c>
      <c r="E29" s="21">
        <v>0</v>
      </c>
      <c r="F29" s="21">
        <f>D29*E29</f>
        <v>0</v>
      </c>
      <c r="G29" s="21">
        <f>F29*0.05</f>
        <v>0</v>
      </c>
      <c r="H29" s="21">
        <f t="shared" ref="H29" si="20">F29*0.1</f>
        <v>0</v>
      </c>
      <c r="I29" s="35">
        <f t="shared" ref="I29" si="21">F29*$F$2+G29*$G$2+H29*$H$2</f>
        <v>0</v>
      </c>
    </row>
    <row r="30" spans="1:9" ht="17.25" customHeight="1" x14ac:dyDescent="0.25">
      <c r="A30" s="22" t="s">
        <v>37</v>
      </c>
      <c r="B30" s="19" t="s">
        <v>61</v>
      </c>
      <c r="C30" s="21"/>
      <c r="D30" s="23"/>
      <c r="E30" s="21"/>
      <c r="F30" s="21"/>
      <c r="G30" s="21"/>
      <c r="H30" s="21"/>
      <c r="I30" s="40"/>
    </row>
    <row r="31" spans="1:9" ht="17.25" customHeight="1" x14ac:dyDescent="0.25">
      <c r="A31" s="22" t="s">
        <v>15</v>
      </c>
      <c r="B31" s="19" t="s">
        <v>13</v>
      </c>
      <c r="C31" s="21"/>
      <c r="D31" s="23"/>
      <c r="E31" s="21"/>
      <c r="F31" s="21"/>
      <c r="G31" s="21"/>
      <c r="H31" s="21"/>
      <c r="I31" s="40"/>
    </row>
    <row r="32" spans="1:9" ht="17.25" customHeight="1" x14ac:dyDescent="0.25">
      <c r="A32" s="22" t="s">
        <v>38</v>
      </c>
      <c r="B32" s="19">
        <v>3.25</v>
      </c>
      <c r="C32" s="21">
        <v>52</v>
      </c>
      <c r="D32" s="33">
        <f t="shared" si="14"/>
        <v>169</v>
      </c>
      <c r="E32" s="21">
        <v>12</v>
      </c>
      <c r="F32" s="36">
        <f t="shared" ref="F32" si="22">D32*E32</f>
        <v>2028</v>
      </c>
      <c r="G32" s="37">
        <f>F32*0.05</f>
        <v>101.4</v>
      </c>
      <c r="H32" s="37">
        <f>F32*0.1</f>
        <v>202.8</v>
      </c>
      <c r="I32" s="38">
        <f>F32*$F$2+G32*$G$2+H32*$H$2</f>
        <v>265651.77600000001</v>
      </c>
    </row>
    <row r="33" spans="1:11" ht="17.25" customHeight="1" x14ac:dyDescent="0.25">
      <c r="A33" s="22" t="s">
        <v>95</v>
      </c>
      <c r="B33" s="19">
        <v>3</v>
      </c>
      <c r="C33" s="21">
        <v>1</v>
      </c>
      <c r="D33" s="23">
        <f t="shared" si="14"/>
        <v>3</v>
      </c>
      <c r="E33" s="21">
        <v>0</v>
      </c>
      <c r="F33" s="21">
        <f t="shared" ref="F33" si="23">D33*E33</f>
        <v>0</v>
      </c>
      <c r="G33" s="21">
        <f t="shared" ref="G33" si="24">F33*0.05</f>
        <v>0</v>
      </c>
      <c r="H33" s="21">
        <f t="shared" ref="H33" si="25">F33*0.1</f>
        <v>0</v>
      </c>
      <c r="I33" s="35">
        <f>F33*$F$2+G33*$G$2+H33*$H$2</f>
        <v>0</v>
      </c>
    </row>
    <row r="34" spans="1:11" ht="17.25" customHeight="1" x14ac:dyDescent="0.25">
      <c r="A34" s="22" t="s">
        <v>74</v>
      </c>
      <c r="B34" s="29" t="s">
        <v>13</v>
      </c>
      <c r="C34" s="30"/>
      <c r="D34" s="23"/>
      <c r="E34" s="30"/>
      <c r="F34" s="42"/>
      <c r="G34" s="42"/>
      <c r="H34" s="42"/>
      <c r="I34" s="42"/>
    </row>
    <row r="35" spans="1:11" ht="17.25" customHeight="1" x14ac:dyDescent="0.25">
      <c r="A35" s="26" t="s">
        <v>16</v>
      </c>
      <c r="B35" s="19"/>
      <c r="C35" s="21"/>
      <c r="D35" s="23"/>
      <c r="E35" s="21"/>
      <c r="F35" s="76">
        <f>SUM(F28:H34)</f>
        <v>2332.2000000000003</v>
      </c>
      <c r="G35" s="77"/>
      <c r="H35" s="78"/>
      <c r="I35" s="41">
        <f>SUM(I28:I34)</f>
        <v>265651.77600000001</v>
      </c>
    </row>
    <row r="36" spans="1:11" ht="17.25" customHeight="1" x14ac:dyDescent="0.25">
      <c r="A36" s="48" t="s">
        <v>64</v>
      </c>
      <c r="B36" s="49"/>
      <c r="C36" s="50"/>
      <c r="D36" s="50"/>
      <c r="E36" s="50"/>
      <c r="F36" s="79">
        <f>ROUND(F35+F26,-2)</f>
        <v>11800</v>
      </c>
      <c r="G36" s="80"/>
      <c r="H36" s="81"/>
      <c r="I36" s="51">
        <f>ROUND(I26+I35,-4)</f>
        <v>1340000</v>
      </c>
    </row>
    <row r="37" spans="1:11" ht="17.25" customHeight="1" x14ac:dyDescent="0.25">
      <c r="A37" s="52" t="s">
        <v>65</v>
      </c>
      <c r="B37" s="21"/>
      <c r="C37" s="21"/>
      <c r="D37" s="21"/>
      <c r="E37" s="21"/>
      <c r="F37" s="36"/>
      <c r="G37" s="21"/>
      <c r="H37" s="21"/>
      <c r="I37" s="41">
        <f>'Capital-O&amp;M'!G5</f>
        <v>52700</v>
      </c>
    </row>
    <row r="38" spans="1:11" ht="17.25" customHeight="1" x14ac:dyDescent="0.25">
      <c r="A38" s="52" t="s">
        <v>66</v>
      </c>
      <c r="B38" s="17"/>
      <c r="C38" s="17"/>
      <c r="D38" s="17"/>
      <c r="E38" s="17"/>
      <c r="F38" s="53"/>
      <c r="G38" s="17"/>
      <c r="H38" s="17"/>
      <c r="I38" s="71">
        <f>ROUND(I36+I37, -4)</f>
        <v>1390000</v>
      </c>
      <c r="K38" s="68">
        <f>F36/30</f>
        <v>393.33333333333331</v>
      </c>
    </row>
    <row r="39" spans="1:11" x14ac:dyDescent="0.25">
      <c r="A39" s="47"/>
      <c r="F39" s="14"/>
      <c r="K39" s="44" t="s">
        <v>57</v>
      </c>
    </row>
    <row r="40" spans="1:11" x14ac:dyDescent="0.25">
      <c r="A40" s="2" t="s">
        <v>17</v>
      </c>
    </row>
    <row r="41" spans="1:11" ht="18.75" x14ac:dyDescent="0.25">
      <c r="A41" s="43" t="s">
        <v>91</v>
      </c>
      <c r="B41" s="44"/>
      <c r="C41" s="44"/>
      <c r="D41" s="44"/>
      <c r="E41" s="44"/>
      <c r="F41" s="44"/>
      <c r="G41" s="44"/>
      <c r="H41" s="44"/>
      <c r="I41" s="44"/>
    </row>
    <row r="42" spans="1:11" ht="51" customHeight="1" x14ac:dyDescent="0.25">
      <c r="A42" s="87" t="s">
        <v>104</v>
      </c>
      <c r="B42" s="87"/>
      <c r="C42" s="87"/>
      <c r="D42" s="87"/>
      <c r="E42" s="87"/>
      <c r="F42" s="87"/>
      <c r="G42" s="87"/>
      <c r="H42" s="87"/>
      <c r="I42" s="87"/>
    </row>
    <row r="43" spans="1:11" ht="49.5" customHeight="1" x14ac:dyDescent="0.25">
      <c r="A43" s="90" t="s">
        <v>78</v>
      </c>
      <c r="B43" s="91"/>
      <c r="C43" s="91"/>
      <c r="D43" s="91"/>
      <c r="E43" s="91"/>
      <c r="F43" s="91"/>
      <c r="G43" s="91"/>
      <c r="H43" s="91"/>
      <c r="I43" s="91"/>
    </row>
    <row r="44" spans="1:11" ht="23.25" customHeight="1" x14ac:dyDescent="0.25">
      <c r="A44" s="92" t="s">
        <v>79</v>
      </c>
      <c r="B44" s="93"/>
      <c r="C44" s="93"/>
      <c r="D44" s="93"/>
      <c r="E44" s="93"/>
      <c r="F44" s="93"/>
      <c r="G44" s="93"/>
      <c r="H44" s="93"/>
      <c r="I44" s="93"/>
    </row>
    <row r="45" spans="1:11" ht="24" customHeight="1" x14ac:dyDescent="0.25">
      <c r="A45" s="88" t="s">
        <v>82</v>
      </c>
      <c r="B45" s="89"/>
      <c r="C45" s="89"/>
      <c r="D45" s="89"/>
      <c r="E45" s="89"/>
      <c r="F45" s="89"/>
      <c r="G45" s="89"/>
      <c r="H45" s="89"/>
      <c r="I45" s="89"/>
    </row>
    <row r="46" spans="1:11" ht="18.75" x14ac:dyDescent="0.25">
      <c r="A46" s="3" t="s">
        <v>30</v>
      </c>
    </row>
    <row r="47" spans="1:11" ht="18.75" customHeight="1" x14ac:dyDescent="0.25">
      <c r="A47" s="82" t="s">
        <v>31</v>
      </c>
      <c r="B47" s="82"/>
      <c r="C47" s="82"/>
      <c r="D47" s="82"/>
      <c r="E47" s="82"/>
      <c r="F47" s="82"/>
      <c r="G47" s="82"/>
      <c r="H47" s="82"/>
      <c r="I47" s="82"/>
    </row>
    <row r="48" spans="1:11" ht="18.75" x14ac:dyDescent="0.25">
      <c r="A48" s="4" t="s">
        <v>63</v>
      </c>
    </row>
  </sheetData>
  <mergeCells count="10">
    <mergeCell ref="A1:I1"/>
    <mergeCell ref="F35:H35"/>
    <mergeCell ref="F36:H36"/>
    <mergeCell ref="A47:I47"/>
    <mergeCell ref="A3:A4"/>
    <mergeCell ref="F26:H26"/>
    <mergeCell ref="A42:I42"/>
    <mergeCell ref="A45:I45"/>
    <mergeCell ref="A43:I43"/>
    <mergeCell ref="A44:I44"/>
  </mergeCells>
  <pageMargins left="0.7" right="0.7" top="0.75" bottom="0.75" header="0.3" footer="0.3"/>
  <pageSetup orientation="portrait" horizontalDpi="4294967293"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4"/>
  <sheetViews>
    <sheetView zoomScale="95" zoomScaleNormal="95" workbookViewId="0">
      <selection activeCell="A20" sqref="A20:I20"/>
    </sheetView>
  </sheetViews>
  <sheetFormatPr defaultColWidth="9.140625" defaultRowHeight="15" x14ac:dyDescent="0.25"/>
  <cols>
    <col min="1" max="1" width="39" style="6" customWidth="1"/>
    <col min="2" max="6" width="12.140625" style="6" customWidth="1"/>
    <col min="7" max="7" width="13.140625" style="6" customWidth="1"/>
    <col min="8" max="8" width="12.140625" style="6" customWidth="1"/>
    <col min="9" max="9" width="19" style="6" customWidth="1"/>
    <col min="10" max="16384" width="9.140625" style="6"/>
  </cols>
  <sheetData>
    <row r="1" spans="1:11" ht="15.75" x14ac:dyDescent="0.25">
      <c r="A1" s="5" t="s">
        <v>42</v>
      </c>
    </row>
    <row r="2" spans="1:11" x14ac:dyDescent="0.25">
      <c r="F2" s="67">
        <v>48.75</v>
      </c>
      <c r="G2" s="67">
        <v>65.709999999999994</v>
      </c>
      <c r="H2" s="67">
        <v>26.38</v>
      </c>
      <c r="I2" s="66" t="s">
        <v>69</v>
      </c>
      <c r="K2" s="73" t="s">
        <v>107</v>
      </c>
    </row>
    <row r="3" spans="1:11" x14ac:dyDescent="0.25">
      <c r="A3" s="94" t="s">
        <v>22</v>
      </c>
      <c r="B3" s="7" t="s">
        <v>1</v>
      </c>
      <c r="C3" s="7" t="s">
        <v>3</v>
      </c>
      <c r="D3" s="7" t="s">
        <v>5</v>
      </c>
      <c r="E3" s="7" t="s">
        <v>6</v>
      </c>
      <c r="F3" s="7" t="s">
        <v>8</v>
      </c>
      <c r="G3" s="7" t="s">
        <v>9</v>
      </c>
      <c r="H3" s="7" t="s">
        <v>10</v>
      </c>
      <c r="I3" s="7" t="s">
        <v>11</v>
      </c>
    </row>
    <row r="4" spans="1:11" ht="69.75" customHeight="1" x14ac:dyDescent="0.25">
      <c r="A4" s="83"/>
      <c r="B4" s="7" t="s">
        <v>23</v>
      </c>
      <c r="C4" s="7" t="s">
        <v>24</v>
      </c>
      <c r="D4" s="7" t="s">
        <v>27</v>
      </c>
      <c r="E4" s="7" t="s">
        <v>25</v>
      </c>
      <c r="F4" s="7" t="s">
        <v>19</v>
      </c>
      <c r="G4" s="7" t="s">
        <v>28</v>
      </c>
      <c r="H4" s="7" t="s">
        <v>29</v>
      </c>
      <c r="I4" s="7" t="s">
        <v>26</v>
      </c>
    </row>
    <row r="5" spans="1:11" ht="19.5" customHeight="1" x14ac:dyDescent="0.25">
      <c r="A5" s="8" t="s">
        <v>43</v>
      </c>
      <c r="B5" s="15"/>
      <c r="C5" s="9"/>
      <c r="D5" s="9"/>
      <c r="E5" s="9"/>
      <c r="F5" s="9"/>
      <c r="G5" s="9"/>
      <c r="H5" s="9"/>
      <c r="I5" s="10"/>
    </row>
    <row r="6" spans="1:11" ht="19.5" customHeight="1" x14ac:dyDescent="0.25">
      <c r="A6" s="65" t="s">
        <v>98</v>
      </c>
      <c r="B6" s="15">
        <v>4</v>
      </c>
      <c r="C6" s="9">
        <v>1</v>
      </c>
      <c r="D6" s="9">
        <f>B6*C6</f>
        <v>4</v>
      </c>
      <c r="E6" s="9">
        <v>0</v>
      </c>
      <c r="F6" s="9">
        <f>D6*E6</f>
        <v>0</v>
      </c>
      <c r="G6" s="9">
        <f>F6*0.05</f>
        <v>0</v>
      </c>
      <c r="H6" s="9">
        <f>F6*0.1</f>
        <v>0</v>
      </c>
      <c r="I6" s="69">
        <f>F6*$F$2+G6*$G$2+H6*$H$2</f>
        <v>0</v>
      </c>
    </row>
    <row r="7" spans="1:11" ht="35.25" customHeight="1" x14ac:dyDescent="0.25">
      <c r="A7" s="8" t="s">
        <v>99</v>
      </c>
      <c r="B7" s="15">
        <v>4</v>
      </c>
      <c r="C7" s="9">
        <v>1</v>
      </c>
      <c r="D7" s="11">
        <f t="shared" ref="D7:D10" si="0">B7*C7</f>
        <v>4</v>
      </c>
      <c r="E7" s="9">
        <v>0</v>
      </c>
      <c r="F7" s="11">
        <f t="shared" ref="F7:F14" si="1">D7*E7</f>
        <v>0</v>
      </c>
      <c r="G7" s="11">
        <f t="shared" ref="G7:G14" si="2">F7*0.05</f>
        <v>0</v>
      </c>
      <c r="H7" s="11">
        <f t="shared" ref="H7:H14" si="3">F7*0.1</f>
        <v>0</v>
      </c>
      <c r="I7" s="69">
        <f t="shared" ref="I7:I14" si="4">F7*$F$2+G7*$G$2+H7*$H$2</f>
        <v>0</v>
      </c>
    </row>
    <row r="8" spans="1:11" ht="19.5" customHeight="1" x14ac:dyDescent="0.25">
      <c r="A8" s="8" t="s">
        <v>100</v>
      </c>
      <c r="B8" s="15">
        <v>2</v>
      </c>
      <c r="C8" s="9">
        <v>1</v>
      </c>
      <c r="D8" s="11">
        <f t="shared" si="0"/>
        <v>2</v>
      </c>
      <c r="E8" s="9">
        <v>0</v>
      </c>
      <c r="F8" s="11">
        <f t="shared" si="1"/>
        <v>0</v>
      </c>
      <c r="G8" s="11">
        <f t="shared" si="2"/>
        <v>0</v>
      </c>
      <c r="H8" s="11">
        <f t="shared" si="3"/>
        <v>0</v>
      </c>
      <c r="I8" s="69">
        <f t="shared" si="4"/>
        <v>0</v>
      </c>
    </row>
    <row r="9" spans="1:11" ht="19.5" customHeight="1" x14ac:dyDescent="0.25">
      <c r="A9" s="8" t="s">
        <v>101</v>
      </c>
      <c r="B9" s="15">
        <v>2</v>
      </c>
      <c r="C9" s="9">
        <v>1</v>
      </c>
      <c r="D9" s="11">
        <f t="shared" si="0"/>
        <v>2</v>
      </c>
      <c r="E9" s="9">
        <v>0</v>
      </c>
      <c r="F9" s="11">
        <f t="shared" si="1"/>
        <v>0</v>
      </c>
      <c r="G9" s="11">
        <f t="shared" si="2"/>
        <v>0</v>
      </c>
      <c r="H9" s="11">
        <f t="shared" si="3"/>
        <v>0</v>
      </c>
      <c r="I9" s="69">
        <f t="shared" si="4"/>
        <v>0</v>
      </c>
    </row>
    <row r="10" spans="1:11" ht="35.25" customHeight="1" x14ac:dyDescent="0.25">
      <c r="A10" s="8" t="s">
        <v>102</v>
      </c>
      <c r="B10" s="15">
        <v>4</v>
      </c>
      <c r="C10" s="9">
        <v>1</v>
      </c>
      <c r="D10" s="11">
        <f t="shared" si="0"/>
        <v>4</v>
      </c>
      <c r="E10" s="9">
        <v>0</v>
      </c>
      <c r="F10" s="11">
        <f t="shared" si="1"/>
        <v>0</v>
      </c>
      <c r="G10" s="11">
        <f t="shared" si="2"/>
        <v>0</v>
      </c>
      <c r="H10" s="11">
        <f t="shared" si="3"/>
        <v>0</v>
      </c>
      <c r="I10" s="69">
        <f t="shared" si="4"/>
        <v>0</v>
      </c>
    </row>
    <row r="11" spans="1:11" ht="19.5" customHeight="1" x14ac:dyDescent="0.25">
      <c r="A11" s="65" t="s">
        <v>44</v>
      </c>
      <c r="B11" s="15"/>
      <c r="C11" s="9"/>
      <c r="D11" s="9"/>
      <c r="E11" s="9"/>
      <c r="F11" s="11">
        <f t="shared" si="1"/>
        <v>0</v>
      </c>
      <c r="G11" s="11">
        <f t="shared" si="2"/>
        <v>0</v>
      </c>
      <c r="H11" s="11">
        <f t="shared" si="3"/>
        <v>0</v>
      </c>
      <c r="I11" s="69">
        <f t="shared" si="4"/>
        <v>0</v>
      </c>
    </row>
    <row r="12" spans="1:11" s="18" customFormat="1" ht="35.25" customHeight="1" x14ac:dyDescent="0.25">
      <c r="A12" s="8" t="s">
        <v>97</v>
      </c>
      <c r="B12" s="15">
        <v>20</v>
      </c>
      <c r="C12" s="11">
        <v>0.4</v>
      </c>
      <c r="D12" s="45">
        <f t="shared" ref="D12:D14" si="5">B12*C12</f>
        <v>8</v>
      </c>
      <c r="E12" s="21">
        <v>12</v>
      </c>
      <c r="F12" s="45">
        <f t="shared" si="1"/>
        <v>96</v>
      </c>
      <c r="G12" s="46">
        <f t="shared" si="2"/>
        <v>4.8000000000000007</v>
      </c>
      <c r="H12" s="46">
        <f t="shared" si="3"/>
        <v>9.6000000000000014</v>
      </c>
      <c r="I12" s="70">
        <f t="shared" si="4"/>
        <v>5248.6559999999999</v>
      </c>
      <c r="K12" s="63"/>
    </row>
    <row r="13" spans="1:11" ht="19.5" customHeight="1" x14ac:dyDescent="0.25">
      <c r="A13" s="65" t="s">
        <v>45</v>
      </c>
      <c r="B13" s="15">
        <v>8</v>
      </c>
      <c r="C13" s="9">
        <v>2</v>
      </c>
      <c r="D13" s="9">
        <f t="shared" si="5"/>
        <v>16</v>
      </c>
      <c r="E13" s="21">
        <v>12</v>
      </c>
      <c r="F13" s="45">
        <f t="shared" si="1"/>
        <v>192</v>
      </c>
      <c r="G13" s="46">
        <f t="shared" si="2"/>
        <v>9.6000000000000014</v>
      </c>
      <c r="H13" s="46">
        <f t="shared" si="3"/>
        <v>19.200000000000003</v>
      </c>
      <c r="I13" s="70">
        <f t="shared" si="4"/>
        <v>10497.312</v>
      </c>
    </row>
    <row r="14" spans="1:11" ht="35.25" customHeight="1" x14ac:dyDescent="0.25">
      <c r="A14" s="8" t="s">
        <v>71</v>
      </c>
      <c r="B14" s="15">
        <v>4</v>
      </c>
      <c r="C14" s="9">
        <v>1</v>
      </c>
      <c r="D14" s="9">
        <f t="shared" si="5"/>
        <v>4</v>
      </c>
      <c r="E14" s="9">
        <v>1</v>
      </c>
      <c r="F14" s="45">
        <f t="shared" si="1"/>
        <v>4</v>
      </c>
      <c r="G14" s="46">
        <f t="shared" si="2"/>
        <v>0.2</v>
      </c>
      <c r="H14" s="46">
        <f t="shared" si="3"/>
        <v>0.4</v>
      </c>
      <c r="I14" s="70">
        <f t="shared" si="4"/>
        <v>218.69399999999999</v>
      </c>
    </row>
    <row r="15" spans="1:11" ht="19.5" hidden="1" customHeight="1" x14ac:dyDescent="0.25">
      <c r="A15" s="65" t="s">
        <v>89</v>
      </c>
      <c r="B15" s="15"/>
      <c r="C15" s="9"/>
      <c r="D15" s="9"/>
      <c r="E15" s="9"/>
      <c r="F15" s="101">
        <f>SUM(F6:H14)</f>
        <v>335.79999999999995</v>
      </c>
      <c r="G15" s="102"/>
      <c r="H15" s="103"/>
      <c r="I15" s="70">
        <f>SUM(I6:I14)</f>
        <v>15964.662</v>
      </c>
    </row>
    <row r="16" spans="1:11" ht="35.25" customHeight="1" x14ac:dyDescent="0.25">
      <c r="A16" s="12" t="s">
        <v>90</v>
      </c>
      <c r="B16" s="11"/>
      <c r="C16" s="11"/>
      <c r="D16" s="11"/>
      <c r="E16" s="11"/>
      <c r="F16" s="95">
        <f>ROUND(SUM(F5:H14),)</f>
        <v>336</v>
      </c>
      <c r="G16" s="96"/>
      <c r="H16" s="97"/>
      <c r="I16" s="13">
        <f>ROUND(SUM(I5:I14),-2)</f>
        <v>16000</v>
      </c>
    </row>
    <row r="18" spans="1:9" x14ac:dyDescent="0.25">
      <c r="A18" s="2" t="s">
        <v>17</v>
      </c>
    </row>
    <row r="19" spans="1:9" ht="30.75" customHeight="1" x14ac:dyDescent="0.25">
      <c r="A19" s="99" t="s">
        <v>96</v>
      </c>
      <c r="B19" s="99"/>
      <c r="C19" s="99"/>
      <c r="D19" s="99"/>
      <c r="E19" s="99"/>
      <c r="F19" s="99"/>
      <c r="G19" s="99"/>
      <c r="H19" s="99"/>
      <c r="I19" s="99"/>
    </row>
    <row r="20" spans="1:9" ht="49.5" customHeight="1" x14ac:dyDescent="0.25">
      <c r="A20" s="100" t="s">
        <v>105</v>
      </c>
      <c r="B20" s="100"/>
      <c r="C20" s="100"/>
      <c r="D20" s="100"/>
      <c r="E20" s="100"/>
      <c r="F20" s="100"/>
      <c r="G20" s="100"/>
      <c r="H20" s="100"/>
      <c r="I20" s="100"/>
    </row>
    <row r="21" spans="1:9" ht="21.75" customHeight="1" x14ac:dyDescent="0.25">
      <c r="A21" s="100" t="s">
        <v>92</v>
      </c>
      <c r="B21" s="100"/>
      <c r="C21" s="100"/>
      <c r="D21" s="100"/>
      <c r="E21" s="100"/>
      <c r="F21" s="100"/>
      <c r="G21" s="100"/>
      <c r="H21" s="100"/>
      <c r="I21" s="100"/>
    </row>
    <row r="22" spans="1:9" ht="32.25" customHeight="1" x14ac:dyDescent="0.25">
      <c r="A22" s="98" t="s">
        <v>46</v>
      </c>
      <c r="B22" s="93"/>
      <c r="C22" s="93"/>
      <c r="D22" s="93"/>
      <c r="E22" s="93"/>
      <c r="F22" s="93"/>
      <c r="G22" s="93"/>
      <c r="H22" s="93"/>
      <c r="I22" s="93"/>
    </row>
    <row r="23" spans="1:9" ht="30" customHeight="1" x14ac:dyDescent="0.25">
      <c r="A23" s="98" t="s">
        <v>103</v>
      </c>
      <c r="B23" s="93"/>
      <c r="C23" s="93"/>
      <c r="D23" s="93"/>
      <c r="E23" s="93"/>
      <c r="F23" s="93"/>
      <c r="G23" s="93"/>
      <c r="H23" s="93"/>
      <c r="I23" s="93"/>
    </row>
    <row r="24" spans="1:9" ht="15.75" x14ac:dyDescent="0.25">
      <c r="A24" s="4" t="s">
        <v>73</v>
      </c>
    </row>
    <row r="25" spans="1:9" ht="15.75" x14ac:dyDescent="0.25">
      <c r="A25" s="4" t="s">
        <v>72</v>
      </c>
    </row>
    <row r="31" spans="1:9" ht="15.75" x14ac:dyDescent="0.25">
      <c r="B31"/>
      <c r="C31"/>
      <c r="D31" s="61"/>
      <c r="E31" s="61"/>
    </row>
    <row r="32" spans="1:9" ht="15.75" x14ac:dyDescent="0.25">
      <c r="B32"/>
      <c r="C32"/>
      <c r="D32" s="61"/>
      <c r="E32" s="61"/>
    </row>
    <row r="33" spans="2:5" ht="15.75" x14ac:dyDescent="0.25">
      <c r="B33"/>
      <c r="C33"/>
      <c r="D33" s="61"/>
      <c r="E33" s="61"/>
    </row>
    <row r="34" spans="2:5" x14ac:dyDescent="0.25">
      <c r="B34" s="62"/>
      <c r="C34"/>
      <c r="D34"/>
      <c r="E34"/>
    </row>
  </sheetData>
  <mergeCells count="8">
    <mergeCell ref="A3:A4"/>
    <mergeCell ref="F16:H16"/>
    <mergeCell ref="A22:I22"/>
    <mergeCell ref="A23:I23"/>
    <mergeCell ref="A19:I19"/>
    <mergeCell ref="A20:I20"/>
    <mergeCell ref="A21:I21"/>
    <mergeCell ref="F15:H15"/>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
  <sheetViews>
    <sheetView topLeftCell="A10" workbookViewId="0">
      <selection activeCell="G4" sqref="G4"/>
    </sheetView>
  </sheetViews>
  <sheetFormatPr defaultColWidth="9.140625" defaultRowHeight="12.75" x14ac:dyDescent="0.2"/>
  <cols>
    <col min="1" max="1" width="19.7109375" style="54" customWidth="1"/>
    <col min="2" max="2" width="13.85546875" style="54" customWidth="1"/>
    <col min="3" max="3" width="13.5703125" style="54" customWidth="1"/>
    <col min="4" max="4" width="13.28515625" style="54" customWidth="1"/>
    <col min="5" max="5" width="12.5703125" style="54" customWidth="1"/>
    <col min="6" max="6" width="13.140625" style="54" customWidth="1"/>
    <col min="7" max="7" width="15.5703125" style="54" customWidth="1"/>
    <col min="8" max="16384" width="9.140625" style="54"/>
  </cols>
  <sheetData>
    <row r="1" spans="1:8" x14ac:dyDescent="0.2">
      <c r="A1" s="11" t="s">
        <v>1</v>
      </c>
      <c r="B1" s="11" t="s">
        <v>3</v>
      </c>
      <c r="C1" s="11" t="s">
        <v>5</v>
      </c>
      <c r="D1" s="11" t="s">
        <v>6</v>
      </c>
      <c r="E1" s="11" t="s">
        <v>8</v>
      </c>
      <c r="F1" s="11" t="s">
        <v>9</v>
      </c>
      <c r="G1" s="11" t="s">
        <v>10</v>
      </c>
    </row>
    <row r="2" spans="1:8" ht="38.25" x14ac:dyDescent="0.2">
      <c r="A2" s="55" t="s">
        <v>47</v>
      </c>
      <c r="B2" s="55" t="s">
        <v>48</v>
      </c>
      <c r="C2" s="55" t="s">
        <v>49</v>
      </c>
      <c r="D2" s="55" t="s">
        <v>50</v>
      </c>
      <c r="E2" s="55" t="s">
        <v>51</v>
      </c>
      <c r="F2" s="55" t="s">
        <v>52</v>
      </c>
      <c r="G2" s="55" t="s">
        <v>53</v>
      </c>
      <c r="H2" s="64"/>
    </row>
    <row r="3" spans="1:8" x14ac:dyDescent="0.2">
      <c r="A3" s="55" t="s">
        <v>54</v>
      </c>
      <c r="B3" s="56">
        <v>9000</v>
      </c>
      <c r="C3" s="57">
        <v>0</v>
      </c>
      <c r="D3" s="57">
        <v>0</v>
      </c>
      <c r="E3" s="56">
        <v>2389</v>
      </c>
      <c r="F3" s="57">
        <v>12</v>
      </c>
      <c r="G3" s="56">
        <f>E3*F3</f>
        <v>28668</v>
      </c>
    </row>
    <row r="4" spans="1:8" ht="25.5" x14ac:dyDescent="0.2">
      <c r="A4" s="55" t="s">
        <v>55</v>
      </c>
      <c r="B4" s="56">
        <v>37000</v>
      </c>
      <c r="C4" s="57">
        <v>0</v>
      </c>
      <c r="D4" s="57">
        <v>0</v>
      </c>
      <c r="E4" s="56">
        <v>8000</v>
      </c>
      <c r="F4" s="57">
        <v>3</v>
      </c>
      <c r="G4" s="56">
        <f>E4*F4</f>
        <v>24000</v>
      </c>
    </row>
    <row r="5" spans="1:8" s="60" customFormat="1" x14ac:dyDescent="0.2">
      <c r="A5" s="58" t="s">
        <v>56</v>
      </c>
      <c r="B5" s="58"/>
      <c r="C5" s="58"/>
      <c r="D5" s="58"/>
      <c r="E5" s="58"/>
      <c r="F5" s="58"/>
      <c r="G5" s="59">
        <f>ROUND(SUM(G3:G4), -2)</f>
        <v>52700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Table 1</vt:lpstr>
      <vt:lpstr>Table 2</vt:lpstr>
      <vt:lpstr>Capital-O&amp;M</vt:lpstr>
      <vt:lpstr>'Table 1'!OLE_LINK1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wwrigley</cp:lastModifiedBy>
  <dcterms:created xsi:type="dcterms:W3CDTF">2015-06-30T02:09:58Z</dcterms:created>
  <dcterms:modified xsi:type="dcterms:W3CDTF">2019-02-21T17:56:17Z</dcterms:modified>
</cp:coreProperties>
</file>