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4F1DA899-D70C-4698-B692-F08F010E5BE2}" xr6:coauthVersionLast="31" xr6:coauthVersionMax="31" xr10:uidLastSave="{00000000-0000-0000-0000-000000000000}"/>
  <bookViews>
    <workbookView xWindow="0" yWindow="0" windowWidth="19200" windowHeight="7965" xr2:uid="{00000000-000D-0000-FFFF-FFFF00000000}"/>
  </bookViews>
  <sheets>
    <sheet name="Respondent Burden" sheetId="1" r:id="rId1"/>
    <sheet name="Agency Burden" sheetId="2"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46" i="1" l="1"/>
  <c r="J35" i="1"/>
  <c r="G35" i="1"/>
  <c r="G46" i="1"/>
  <c r="G47" i="1"/>
  <c r="G14" i="1"/>
  <c r="C14" i="1"/>
  <c r="G19" i="2" l="1"/>
  <c r="E14" i="1" l="1"/>
  <c r="E17" i="2"/>
  <c r="J48" i="1"/>
  <c r="I14" i="1" l="1"/>
  <c r="J14" i="2"/>
  <c r="H14" i="1" l="1"/>
  <c r="F32" i="1"/>
  <c r="G18" i="2" l="1"/>
  <c r="F10" i="1" l="1"/>
  <c r="N45" i="1" s="1"/>
  <c r="F44" i="1"/>
  <c r="F41" i="1"/>
  <c r="F16" i="1"/>
  <c r="F15" i="1"/>
  <c r="F8" i="1"/>
  <c r="E18" i="2" l="1"/>
  <c r="E16" i="2"/>
  <c r="G16" i="2" s="1"/>
  <c r="E15" i="2"/>
  <c r="G15" i="2" s="1"/>
  <c r="E14" i="2"/>
  <c r="G14" i="2" s="1"/>
  <c r="E13" i="2"/>
  <c r="G13" i="2" s="1"/>
  <c r="I13" i="2" s="1"/>
  <c r="E12" i="2"/>
  <c r="G12" i="2" s="1"/>
  <c r="E6" i="2"/>
  <c r="G6" i="2" s="1"/>
  <c r="E5" i="2"/>
  <c r="G5" i="2" s="1"/>
  <c r="E4" i="2"/>
  <c r="G4" i="2" s="1"/>
  <c r="E44" i="1"/>
  <c r="G44" i="1" s="1"/>
  <c r="E43" i="1"/>
  <c r="G43" i="1" s="1"/>
  <c r="I43" i="1" s="1"/>
  <c r="E42" i="1"/>
  <c r="G42" i="1" s="1"/>
  <c r="E41" i="1"/>
  <c r="G41" i="1" s="1"/>
  <c r="I41" i="1" s="1"/>
  <c r="E40" i="1"/>
  <c r="G40" i="1" s="1"/>
  <c r="E39" i="1"/>
  <c r="G39" i="1" s="1"/>
  <c r="I39" i="1" s="1"/>
  <c r="E38" i="1"/>
  <c r="G38" i="1" s="1"/>
  <c r="E34" i="1"/>
  <c r="G34" i="1" s="1"/>
  <c r="E33" i="1"/>
  <c r="G33" i="1" s="1"/>
  <c r="E32" i="1"/>
  <c r="G32" i="1" s="1"/>
  <c r="E29" i="1"/>
  <c r="G29" i="1" s="1"/>
  <c r="E28" i="1"/>
  <c r="G28" i="1" s="1"/>
  <c r="E27" i="1"/>
  <c r="G27" i="1" s="1"/>
  <c r="E26" i="1"/>
  <c r="G26" i="1" s="1"/>
  <c r="E24" i="1"/>
  <c r="G24" i="1" s="1"/>
  <c r="E23" i="1"/>
  <c r="G23" i="1" s="1"/>
  <c r="E22" i="1"/>
  <c r="G22" i="1" s="1"/>
  <c r="E21" i="1"/>
  <c r="G21" i="1" s="1"/>
  <c r="E20" i="1"/>
  <c r="G20" i="1" s="1"/>
  <c r="E16" i="1"/>
  <c r="G16" i="1" s="1"/>
  <c r="E15" i="1"/>
  <c r="G15" i="1" s="1"/>
  <c r="E13" i="1"/>
  <c r="G13" i="1" s="1"/>
  <c r="E12" i="1"/>
  <c r="G12" i="1" s="1"/>
  <c r="E11" i="1"/>
  <c r="G11" i="1" s="1"/>
  <c r="E10" i="1"/>
  <c r="G10" i="1" s="1"/>
  <c r="E8" i="1"/>
  <c r="G8" i="1" s="1"/>
  <c r="E6" i="1"/>
  <c r="G6" i="1" s="1"/>
  <c r="J34" i="1" l="1"/>
  <c r="G17" i="2"/>
  <c r="H17" i="2" s="1"/>
  <c r="I16" i="2"/>
  <c r="H16" i="2"/>
  <c r="I5" i="2"/>
  <c r="H5" i="2"/>
  <c r="J5" i="2" s="1"/>
  <c r="I18" i="2"/>
  <c r="H18" i="2"/>
  <c r="I6" i="2"/>
  <c r="H6" i="2"/>
  <c r="J6" i="2" s="1"/>
  <c r="I12" i="2"/>
  <c r="H12" i="2"/>
  <c r="H14" i="2"/>
  <c r="I14" i="2"/>
  <c r="I4" i="2"/>
  <c r="H4" i="2"/>
  <c r="J4" i="2" s="1"/>
  <c r="H13" i="2"/>
  <c r="J13" i="2" s="1"/>
  <c r="I15" i="2"/>
  <c r="H15" i="2"/>
  <c r="H6" i="1"/>
  <c r="I6" i="1"/>
  <c r="H10" i="1"/>
  <c r="J10" i="1" s="1"/>
  <c r="I10" i="1"/>
  <c r="H12" i="1"/>
  <c r="I12" i="1"/>
  <c r="H16" i="1"/>
  <c r="I16" i="1"/>
  <c r="H21" i="1"/>
  <c r="I21" i="1"/>
  <c r="H23" i="1"/>
  <c r="I23" i="1"/>
  <c r="H26" i="1"/>
  <c r="I26" i="1"/>
  <c r="H28" i="1"/>
  <c r="I28" i="1"/>
  <c r="H32" i="1"/>
  <c r="J32" i="1" s="1"/>
  <c r="I32" i="1"/>
  <c r="I8" i="1"/>
  <c r="H8" i="1"/>
  <c r="J8" i="1" s="1"/>
  <c r="I11" i="1"/>
  <c r="H11" i="1"/>
  <c r="I13" i="1"/>
  <c r="H13" i="1"/>
  <c r="I15" i="1"/>
  <c r="H15" i="1"/>
  <c r="I20" i="1"/>
  <c r="H20" i="1"/>
  <c r="I22" i="1"/>
  <c r="H22" i="1"/>
  <c r="I24" i="1"/>
  <c r="H24" i="1"/>
  <c r="I27" i="1"/>
  <c r="H27" i="1"/>
  <c r="I29" i="1"/>
  <c r="H29" i="1"/>
  <c r="I33" i="1"/>
  <c r="H33" i="1"/>
  <c r="H38" i="1"/>
  <c r="I38" i="1"/>
  <c r="H40" i="1"/>
  <c r="I40" i="1"/>
  <c r="H42" i="1"/>
  <c r="I42" i="1"/>
  <c r="H44" i="1"/>
  <c r="I44" i="1"/>
  <c r="H39" i="1"/>
  <c r="J39" i="1" s="1"/>
  <c r="H41" i="1"/>
  <c r="J41" i="1" s="1"/>
  <c r="H43" i="1"/>
  <c r="J43" i="1" s="1"/>
  <c r="I34" i="1"/>
  <c r="H34" i="1"/>
  <c r="J14" i="1" l="1"/>
  <c r="J47" i="1" s="1"/>
  <c r="J33" i="1"/>
  <c r="N46" i="1"/>
  <c r="J29" i="1"/>
  <c r="J20" i="1"/>
  <c r="J16" i="1"/>
  <c r="I17" i="2"/>
  <c r="J17" i="2" s="1"/>
  <c r="J19" i="2" s="1"/>
  <c r="J40" i="1"/>
  <c r="J18" i="2"/>
  <c r="J15" i="2"/>
  <c r="J12" i="2"/>
  <c r="J16" i="2"/>
  <c r="J44" i="1"/>
  <c r="J26" i="1"/>
  <c r="J12" i="1"/>
  <c r="J42" i="1"/>
  <c r="J23" i="1"/>
  <c r="J27" i="1"/>
  <c r="J15" i="1"/>
  <c r="J28" i="1"/>
  <c r="J22" i="1"/>
  <c r="J11" i="1"/>
  <c r="J6" i="1"/>
  <c r="J24" i="1"/>
  <c r="J13" i="1"/>
  <c r="J21" i="1"/>
  <c r="J38" i="1"/>
  <c r="J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Stephen Treimel</author>
  </authors>
  <commentList>
    <comment ref="C14" authorId="0" shapeId="0" xr:uid="{4FD52337-D579-479A-B334-E1FF760A4CE6}">
      <text>
        <r>
          <rPr>
            <b/>
            <sz val="9"/>
            <color indexed="81"/>
            <rFont val="Tahoma"/>
            <family val="2"/>
          </rPr>
          <t>Tracy Curtis:</t>
        </r>
        <r>
          <rPr>
            <sz val="9"/>
            <color indexed="81"/>
            <rFont val="Tahoma"/>
            <family val="2"/>
          </rPr>
          <t xml:space="preserve">50 batteries at 16 facilities = 3.1 battery per facility. Assume 1 hour per battery per facility.
</t>
        </r>
      </text>
    </comment>
    <comment ref="F14" authorId="1" shapeId="0" xr:uid="{8822FDBA-6F77-4DD3-A5F3-4E2398C485DF}">
      <text>
        <r>
          <rPr>
            <b/>
            <sz val="9"/>
            <color indexed="81"/>
            <rFont val="Tahoma"/>
            <charset val="1"/>
          </rPr>
          <t>Stephen Treimel:</t>
        </r>
        <r>
          <rPr>
            <sz val="9"/>
            <color indexed="81"/>
            <rFont val="Tahoma"/>
            <charset val="1"/>
          </rPr>
          <t xml:space="preserve">
Changed this to 16. Assume all 16 plants have observation requirements. </t>
        </r>
      </text>
    </comment>
    <comment ref="F33" authorId="1" shapeId="0" xr:uid="{B16CECA1-DBE7-4340-A488-7F5C1EC1970E}">
      <text>
        <r>
          <rPr>
            <b/>
            <sz val="9"/>
            <color indexed="81"/>
            <rFont val="Tahoma"/>
            <charset val="1"/>
          </rPr>
          <t>Stephen Treimel:</t>
        </r>
        <r>
          <rPr>
            <sz val="9"/>
            <color indexed="81"/>
            <rFont val="Tahoma"/>
            <charset val="1"/>
          </rPr>
          <t xml:space="preserve">
The rule only requires the 11 by-product recovery plants to submit quarterly reports. </t>
        </r>
        <r>
          <rPr>
            <sz val="9"/>
            <color indexed="81"/>
            <rFont val="Tahoma"/>
            <charset val="1"/>
          </rPr>
          <t xml:space="preserve">
</t>
        </r>
      </text>
    </comment>
  </commentList>
</comments>
</file>

<file path=xl/sharedStrings.xml><?xml version="1.0" encoding="utf-8"?>
<sst xmlns="http://schemas.openxmlformats.org/spreadsheetml/2006/main" count="143" uniqueCount="116">
  <si>
    <t>Burden item</t>
  </si>
  <si>
    <t>N/A</t>
  </si>
  <si>
    <t>Labor Rates</t>
  </si>
  <si>
    <t>(A) Person hours per occurrence</t>
  </si>
  <si>
    <t>(C) Person hours per respondent per year (AxB)</t>
  </si>
  <si>
    <t>(B) No. of occurrences per respondent per year</t>
  </si>
  <si>
    <t>(E) Technical person- hours per year (CxD)</t>
  </si>
  <si>
    <t>(F) Management person hours per year (Ex0.05)</t>
  </si>
  <si>
    <t>(G) Clerical person hours per year (Ex0.1)</t>
  </si>
  <si>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</si>
  <si>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</si>
  <si>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t>Report Review</t>
  </si>
  <si>
    <t>1. Applications</t>
  </si>
  <si>
    <t>2. Survey and Studies</t>
  </si>
  <si>
    <t>4. Reporting Requirements</t>
  </si>
  <si>
    <t>Operation and maintenance plans for  by-product coke oven batteries and capture systems and control devices applied to pushing emissions</t>
  </si>
  <si>
    <t>Work practice plan for batteries with horizontal flues (one plant)</t>
  </si>
  <si>
    <r>
      <t xml:space="preserve">Monthly inspections and maintenance of affected sources, control devices, and continuous parameter monitoring systems </t>
    </r>
    <r>
      <rPr>
        <vertAlign val="superscript"/>
        <sz val="10"/>
        <color rgb="FF000000"/>
        <rFont val="Times New Roman"/>
        <family val="1"/>
      </rPr>
      <t>e</t>
    </r>
  </si>
  <si>
    <t>C. Create information</t>
  </si>
  <si>
    <t>See 4B</t>
  </si>
  <si>
    <t>D. Gather existing information</t>
  </si>
  <si>
    <t>E. Write report</t>
  </si>
  <si>
    <t xml:space="preserve">   Notification of applicability</t>
  </si>
  <si>
    <t xml:space="preserve">   Notification of constr./reconstr.</t>
  </si>
  <si>
    <t xml:space="preserve">   Notification of actual startup</t>
  </si>
  <si>
    <t xml:space="preserve">   Notification of special compliance</t>
  </si>
  <si>
    <t xml:space="preserve">   Requirements</t>
  </si>
  <si>
    <t xml:space="preserve">   Compliance extension request</t>
  </si>
  <si>
    <t xml:space="preserve">   Site-specific test plan</t>
  </si>
  <si>
    <t xml:space="preserve">   Notification of compliance status</t>
  </si>
  <si>
    <t xml:space="preserve">   NESHAP waiver application</t>
  </si>
  <si>
    <t>5.  Recordkeeping Requirements</t>
  </si>
  <si>
    <t>See 4A</t>
  </si>
  <si>
    <t>B.  Plan activities</t>
  </si>
  <si>
    <t>C.  Implement activities</t>
  </si>
  <si>
    <t>D.  Develop record system</t>
  </si>
  <si>
    <t>E.  Time to enter information</t>
  </si>
  <si>
    <t>F.  Time to train personnel</t>
  </si>
  <si>
    <t>I.  Time for audits</t>
  </si>
  <si>
    <t>3. Acquisition, Installation, and Utilization of Technology and Systems</t>
  </si>
  <si>
    <t xml:space="preserve">  Startup, shutdown, malfunction plan</t>
  </si>
  <si>
    <r>
      <t xml:space="preserve">   Notification of performance test</t>
    </r>
    <r>
      <rPr>
        <vertAlign val="superscript"/>
        <sz val="10"/>
        <color rgb="FF000000"/>
        <rFont val="Times New Roman"/>
        <family val="1"/>
      </rPr>
      <t>c</t>
    </r>
  </si>
  <si>
    <t>Initial performance test</t>
  </si>
  <si>
    <t>Repeat performance test-Retesting preparation</t>
  </si>
  <si>
    <t>Repeat performance- Retesting</t>
  </si>
  <si>
    <t xml:space="preserve">   Notification of construction/reconstruction</t>
  </si>
  <si>
    <t xml:space="preserve">   Notification of anticipated startup</t>
  </si>
  <si>
    <t xml:space="preserve">   Notification of special compliance requirements </t>
  </si>
  <si>
    <t xml:space="preserve">   Notification of initial performance test</t>
  </si>
  <si>
    <r>
      <t xml:space="preserve">   Notification of compliance status </t>
    </r>
    <r>
      <rPr>
        <vertAlign val="superscript"/>
        <sz val="10"/>
        <color rgb="FF000000"/>
        <rFont val="Times New Roman"/>
        <family val="1"/>
      </rPr>
      <t>d</t>
    </r>
  </si>
  <si>
    <r>
      <t xml:space="preserve">(D) Plants per year  </t>
    </r>
    <r>
      <rPr>
        <b/>
        <vertAlign val="superscript"/>
        <sz val="10"/>
        <color theme="1"/>
        <rFont val="Times New Roman"/>
        <family val="1"/>
      </rPr>
      <t>a</t>
    </r>
  </si>
  <si>
    <t>(C) Hours per plant per year (AxB)</t>
  </si>
  <si>
    <t>(B) No. of occurrences per plant per year</t>
  </si>
  <si>
    <t>Subtotal for Recordkeeping Requirements</t>
  </si>
  <si>
    <t>Subtotal  for Reporting  Requirements</t>
  </si>
  <si>
    <t>hr/resp</t>
  </si>
  <si>
    <t>G.  Time to adjust existing ways to comply with previously applicable requirements</t>
  </si>
  <si>
    <t>Table 1: Annual Respondent Burden and Cost – NESHAP for Coke Oven Pushing, Quenching, and Battery Stacks (40 CFR Part 63, Subpart CCCCC) (Renewal)</t>
  </si>
  <si>
    <t>Table 2: Average Annual EPA Burden and Cost – NESHAP for Coke Oven Pushing, Quenching, and Battery Stacks (40 CFR Part 63, Subpart CCCCC) (Renewal)</t>
  </si>
  <si>
    <r>
      <t xml:space="preserve">TOTAL ANNUAL COST </t>
    </r>
    <r>
      <rPr>
        <b/>
        <vertAlign val="superscript"/>
        <sz val="10"/>
        <color rgb="FF000000"/>
        <rFont val="Times New Roman"/>
        <family val="1"/>
      </rPr>
      <t>h</t>
    </r>
  </si>
  <si>
    <t>Number of Respondents:</t>
  </si>
  <si>
    <t>By-product Batteries</t>
  </si>
  <si>
    <t>Non-recovery Batteries</t>
  </si>
  <si>
    <t>A. Familiarize with rule requirement</t>
  </si>
  <si>
    <t>A.  Familiarize with rule requirement</t>
  </si>
  <si>
    <r>
      <t xml:space="preserve">B. Required activities  </t>
    </r>
    <r>
      <rPr>
        <vertAlign val="superscript"/>
        <sz val="10"/>
        <color rgb="FF000000"/>
        <rFont val="Times New Roman"/>
        <family val="1"/>
      </rPr>
      <t>c, d</t>
    </r>
  </si>
  <si>
    <r>
      <t xml:space="preserve">   Method 5 performance test  </t>
    </r>
    <r>
      <rPr>
        <vertAlign val="superscript"/>
        <sz val="10"/>
        <color rgb="FF000000"/>
        <rFont val="Times New Roman"/>
        <family val="1"/>
      </rPr>
      <t>e, c</t>
    </r>
  </si>
  <si>
    <r>
      <t xml:space="preserve">Method 9 daily observations for   fugitive pushing emissions  </t>
    </r>
    <r>
      <rPr>
        <vertAlign val="superscript"/>
        <sz val="10"/>
        <color rgb="FF000000"/>
        <rFont val="Times New Roman"/>
        <family val="1"/>
      </rPr>
      <t>f</t>
    </r>
    <r>
      <rPr>
        <sz val="10"/>
        <color rgb="FF000000"/>
        <rFont val="Times New Roman"/>
        <family val="1"/>
      </rPr>
      <t xml:space="preserve">  </t>
    </r>
  </si>
  <si>
    <r>
      <t xml:space="preserve">Weekly sampling for total dissolved solids (TSD)  </t>
    </r>
    <r>
      <rPr>
        <vertAlign val="superscript"/>
        <sz val="10"/>
        <color rgb="FF000000"/>
        <rFont val="Times New Roman"/>
        <family val="1"/>
      </rPr>
      <t>g</t>
    </r>
  </si>
  <si>
    <r>
      <t xml:space="preserve">   Report of performance test  </t>
    </r>
    <r>
      <rPr>
        <vertAlign val="superscript"/>
        <sz val="10"/>
        <color rgb="FF000000"/>
        <rFont val="Times New Roman"/>
        <family val="1"/>
      </rPr>
      <t>h</t>
    </r>
  </si>
  <si>
    <r>
      <t xml:space="preserve">  Semiannual compliance reports  </t>
    </r>
    <r>
      <rPr>
        <vertAlign val="superscript"/>
        <sz val="10"/>
        <color rgb="FF000000"/>
        <rFont val="Times New Roman"/>
        <family val="1"/>
      </rPr>
      <t>h</t>
    </r>
  </si>
  <si>
    <t xml:space="preserve">2015 updates: Per Donna Lee Jones, US Steel Gary Works and US Steel Granite City Works shut down since last ICR period. These 2 facilities operate 5 by-product batteries. </t>
  </si>
  <si>
    <t>Notes:</t>
  </si>
  <si>
    <t>Review of NESHAP waiver application</t>
  </si>
  <si>
    <t>Review of repeat Method 5 performance test report</t>
  </si>
  <si>
    <t>Clerical</t>
  </si>
  <si>
    <t>Technical</t>
  </si>
  <si>
    <t>Management</t>
  </si>
  <si>
    <r>
      <t xml:space="preserve">Review of quarterly  compliance  report for battery stacks  </t>
    </r>
    <r>
      <rPr>
        <vertAlign val="superscript"/>
        <sz val="12"/>
        <color rgb="FF000000"/>
        <rFont val="Times New Roman"/>
        <family val="1"/>
      </rPr>
      <t>f</t>
    </r>
  </si>
  <si>
    <t>Assumptions:</t>
  </si>
  <si>
    <r>
      <t xml:space="preserve">c </t>
    </r>
    <r>
      <rPr>
        <sz val="10"/>
        <color theme="1"/>
        <rFont val="Times New Roman"/>
        <family val="1"/>
      </rPr>
      <t xml:space="preserve">  We have assumed that existing sources have complied with the initial rule requirements.  New respondents are required to conduct performance test for add-on control equipment, submit initial notifications and prepare startup, shutdown and malfunction (SSM) plans.  </t>
    </r>
  </si>
  <si>
    <r>
      <t xml:space="preserve"> e</t>
    </r>
    <r>
      <rPr>
        <sz val="10"/>
        <color theme="1"/>
        <rFont val="Times New Roman"/>
        <family val="1"/>
      </rPr>
      <t xml:space="preserve">   Sources are required to submit semiannual compliance reports and startup, shutdown and malfunction (SSM) reports if there is an occurrence that is not managed according to the SSM plan.  </t>
    </r>
  </si>
  <si>
    <r>
      <t xml:space="preserve">g </t>
    </r>
    <r>
      <rPr>
        <sz val="10"/>
        <color theme="1"/>
        <rFont val="Times New Roman"/>
        <family val="1"/>
      </rPr>
      <t xml:space="preserve">  It assumes that one respondent will have a startup, shutdown and malfunction (SSM) occurrence that is not managed according to the SSM plan. </t>
    </r>
  </si>
  <si>
    <r>
      <t xml:space="preserve">h </t>
    </r>
    <r>
      <rPr>
        <sz val="10"/>
        <color theme="1"/>
        <rFont val="Times New Roman"/>
        <family val="1"/>
      </rPr>
      <t xml:space="preserve"> Totals have been rounded to 3 significant values.  Figures may not add exactly due to rounding.</t>
    </r>
  </si>
  <si>
    <t>responses/yr</t>
  </si>
  <si>
    <t xml:space="preserve">  </t>
  </si>
  <si>
    <r>
      <t xml:space="preserve">a </t>
    </r>
    <r>
      <rPr>
        <sz val="10"/>
        <color theme="1"/>
        <rFont val="Times New Roman"/>
        <family val="1"/>
      </rPr>
      <t xml:space="preserve">  There are an average of 16 respondents (i.e., coke plants operating 30 by-product batteries and 20 non-recovery batteries).  We have assumed that there will be no new sources subject to this regulation.  </t>
    </r>
  </si>
  <si>
    <t>updated 9/20/18 to match the United States Department of Labor, Bureau of Labor Statistics, June 2018, “Table 2. Civilian Workers, by occupational and industry group</t>
  </si>
  <si>
    <t>Updated 9/20/18 to match the rates from the Office of Personnel Management (OPM), 2018 General Schedule.</t>
  </si>
  <si>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</si>
  <si>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2018 updates: Number of respondents changes from 17 to 16. Number of batteries updated to 30 by-product and 20 non-recovery per industry input.</t>
  </si>
  <si>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</si>
  <si>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GRAND TOTAL (rounded) </t>
    </r>
    <r>
      <rPr>
        <b/>
        <vertAlign val="superscript"/>
        <sz val="10"/>
        <rFont val="Times New Roman"/>
        <family val="1"/>
      </rPr>
      <t>l</t>
    </r>
  </si>
  <si>
    <r>
      <t xml:space="preserve">Capital and O&amp;M Cost (rounded) </t>
    </r>
    <r>
      <rPr>
        <b/>
        <vertAlign val="superscript"/>
        <sz val="10"/>
        <rFont val="Times New Roman"/>
        <family val="1"/>
      </rPr>
      <t>l</t>
    </r>
  </si>
  <si>
    <r>
      <t xml:space="preserve">TOTAL LABOR BURDEN AND COST (rounded) </t>
    </r>
    <r>
      <rPr>
        <b/>
        <vertAlign val="superscript"/>
        <sz val="10"/>
        <color theme="1"/>
        <rFont val="Times New Roman"/>
        <family val="1"/>
      </rPr>
      <t>l</t>
    </r>
  </si>
  <si>
    <r>
      <t xml:space="preserve">H.  Time to transmit or disclose information   </t>
    </r>
    <r>
      <rPr>
        <vertAlign val="superscript"/>
        <sz val="10"/>
        <color rgb="FF000000"/>
        <rFont val="Times New Roman"/>
        <family val="1"/>
      </rPr>
      <t>k</t>
    </r>
  </si>
  <si>
    <r>
      <t xml:space="preserve"> Emergency startup, shutdown, or  malfunction reports   </t>
    </r>
    <r>
      <rPr>
        <vertAlign val="superscript"/>
        <sz val="10"/>
        <color rgb="FF000000"/>
        <rFont val="Times New Roman"/>
        <family val="1"/>
      </rPr>
      <t>j</t>
    </r>
  </si>
  <si>
    <r>
      <t xml:space="preserve">  Quarterly compliance reports for battery stacks </t>
    </r>
    <r>
      <rPr>
        <vertAlign val="superscript"/>
        <sz val="10"/>
        <color rgb="FF000000"/>
        <rFont val="Times New Roman"/>
        <family val="1"/>
      </rPr>
      <t>i</t>
    </r>
  </si>
  <si>
    <r>
      <t>Review of semi-annual compliance  report</t>
    </r>
    <r>
      <rPr>
        <vertAlign val="superscript"/>
        <sz val="10"/>
        <color rgb="FF000000"/>
        <rFont val="Times New Roman"/>
        <family val="1"/>
      </rPr>
      <t xml:space="preserve"> e</t>
    </r>
  </si>
  <si>
    <r>
      <t xml:space="preserve">f </t>
    </r>
    <r>
      <rPr>
        <sz val="10"/>
        <color theme="1"/>
        <rFont val="Times New Roman"/>
        <family val="1"/>
      </rPr>
      <t xml:space="preserve">  40 CFR 63.7341(b) requires the submittal of quarterly compliance reports for the COMS monitoring opacity on the battery stacks at the eleven coke plants utilizing by-product recovery ovens.  </t>
    </r>
  </si>
  <si>
    <r>
      <t xml:space="preserve">d </t>
    </r>
    <r>
      <rPr>
        <sz val="10"/>
        <color theme="1"/>
        <rFont val="Times New Roman"/>
        <family val="1"/>
      </rPr>
      <t xml:space="preserve">  Every 2.5 years (or about 0.4 times per year, if averaged over the three-year period of ICR), respondents must sample each emission point using Method 5 for particulate matter and submit a report of results. </t>
    </r>
  </si>
  <si>
    <r>
      <t>Review of emergency</t>
    </r>
    <r>
      <rPr>
        <sz val="12"/>
        <color rgb="FF000000"/>
        <rFont val="Times New Roman"/>
        <family val="1"/>
      </rPr>
      <t xml:space="preserve"> </t>
    </r>
    <r>
      <rPr>
        <sz val="10"/>
        <color rgb="FF000000"/>
        <rFont val="Times New Roman"/>
        <family val="1"/>
      </rPr>
      <t>startup, shutdown, and malfunction repor</t>
    </r>
    <r>
      <rPr>
        <sz val="12"/>
        <color rgb="FF000000"/>
        <rFont val="Times New Roman"/>
        <family val="1"/>
      </rPr>
      <t>t</t>
    </r>
    <r>
      <rPr>
        <sz val="10"/>
        <color rgb="FF000000"/>
        <rFont val="Times New Roman"/>
        <family val="1"/>
      </rPr>
      <t xml:space="preserve"> </t>
    </r>
    <r>
      <rPr>
        <vertAlign val="superscript"/>
        <sz val="12"/>
        <color rgb="FF000000"/>
        <rFont val="Times New Roman"/>
        <family val="1"/>
      </rPr>
      <t>g</t>
    </r>
  </si>
  <si>
    <r>
      <t>i</t>
    </r>
    <r>
      <rPr>
        <sz val="10"/>
        <rFont val="Times New Roman"/>
        <family val="1"/>
      </rPr>
      <t xml:space="preserve">   40 CFR 63.7341(b) requires quarterly reporting for the COMS monitoring opacity of emissions from the stacks on by-product recovery coke ovens, which are present at eleven plants.</t>
    </r>
  </si>
  <si>
    <r>
      <t xml:space="preserve">a </t>
    </r>
    <r>
      <rPr>
        <sz val="10"/>
        <rFont val="Times New Roman"/>
        <family val="1"/>
      </rPr>
      <t xml:space="preserve">  There is an average of 16 respondents (i.e., coke plants operating 30 by-product batteries and 20 non-recovery batteries).  We have assumed that there will be no new sources subject to this regulation.  </t>
    </r>
  </si>
  <si>
    <r>
      <t>c</t>
    </r>
    <r>
      <rPr>
        <sz val="10"/>
        <rFont val="Times New Roman"/>
        <family val="1"/>
      </rPr>
      <t xml:space="preserve">  We have assumed that existing respondents have already comply with initial rule requirements and are in full compliance with periodic requirements including quarterly and semiannual reports.  New respondents would have to comply with the initial rule requirements including notifications and performance tests for add-on control devices. </t>
    </r>
  </si>
  <si>
    <r>
      <t xml:space="preserve">d   </t>
    </r>
    <r>
      <rPr>
        <sz val="10"/>
        <rFont val="Times New Roman"/>
        <family val="1"/>
      </rPr>
      <t>Monitoring and recordkeeping of operations for respondents include: monthly inspection of capture and control systems; daily Method 9 observations; weekly sampling for dissolved solids for quenching operations; work practices for batteries with horizontal flues (one plant); and Method 5 testing for particulate matter.</t>
    </r>
  </si>
  <si>
    <r>
      <t>e</t>
    </r>
    <r>
      <rPr>
        <sz val="10"/>
        <rFont val="Times New Roman"/>
        <family val="1"/>
      </rPr>
      <t xml:space="preserve">  The rule requires that every 2.5 years (or 0.4 times per year over the 3 years of the ICR), each control device applied to pushing emissions must be sampled by Method 5 for particulate matter.  From past analysis, we have determined that there is an average of 1.5 emission points per respondent that need to be tested.  There is an average of 6.4 respondents per year (16*0.4) submitting Method 5 performance test reports.  </t>
    </r>
  </si>
  <si>
    <r>
      <t>g</t>
    </r>
    <r>
      <rPr>
        <sz val="10"/>
        <rFont val="Times New Roman"/>
        <family val="1"/>
      </rPr>
      <t xml:space="preserve">  The measuring of the total dissolved solids (TDS) in the make-up water used for quenching is a requirement. In past analysis, we determined there is an average of 2.3 quenching towers per facility.</t>
    </r>
  </si>
  <si>
    <r>
      <t xml:space="preserve">h   </t>
    </r>
    <r>
      <rPr>
        <sz val="10"/>
        <rFont val="Times New Roman"/>
        <family val="1"/>
      </rPr>
      <t>The rules requires the submittal of quarterly compliance reports for all battery stacks.  If no deviation occurred and no continuous monitoring systems were out of control, only a summary report is required.  For other affected sources, semiannual reports are required for any deviation from an emission limitation (including an operating limit), work practice standard, or O&amp;M requirement.</t>
    </r>
  </si>
  <si>
    <r>
      <t>j</t>
    </r>
    <r>
      <rPr>
        <sz val="10"/>
        <rFont val="Times New Roman"/>
        <family val="1"/>
      </rPr>
      <t xml:space="preserve">   It assumes that one respondent per year will have a startup, shutdown and malfunction (SSM) occurrence that is not managed according to the SSM plan.</t>
    </r>
  </si>
  <si>
    <r>
      <t>k</t>
    </r>
    <r>
      <rPr>
        <sz val="10"/>
        <rFont val="Times New Roman"/>
        <family val="1"/>
      </rPr>
      <t xml:space="preserve">   It assumes 15 minutes to transmit recorded information</t>
    </r>
    <r>
      <rPr>
        <sz val="12"/>
        <rFont val="Times New Roman"/>
        <family val="1"/>
      </rPr>
      <t xml:space="preserve"> </t>
    </r>
  </si>
  <si>
    <r>
      <t xml:space="preserve">l </t>
    </r>
    <r>
      <rPr>
        <sz val="10"/>
        <rFont val="Times New Roman"/>
        <family val="1"/>
      </rPr>
      <t>Totals have been rounded to 3 significant values.  Figures may not add exactly due to rounding.</t>
    </r>
  </si>
  <si>
    <r>
      <t>f</t>
    </r>
    <r>
      <rPr>
        <sz val="10"/>
        <rFont val="Times New Roman"/>
        <family val="1"/>
      </rPr>
      <t xml:space="preserve">   Assumes one hour of observations per day per battery.  </t>
    </r>
  </si>
  <si>
    <t>Updated # of respondents</t>
  </si>
  <si>
    <t>Updated person hrs and # of respondents to reflect correct number of batteries and plants</t>
  </si>
  <si>
    <t>Adjusted person-hrs and occurances to accurately reflect 1 hr, 4x/year.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</si>
</sst>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0.0"/>
    <numFmt numFmtId="167" formatCode="0.0"/>
  </numFmts>
  <fonts count="32"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sz val="12"/>
      <color rgb="FF000000"/>
      <name val="Times New Roman"/>
      <family val="1"/>
    </font>
    <font>
      <sz val="12"/>
      <color theme="1"/>
      <name val="Times New Roman"/>
      <family val="1"/>
    </font>
    <font>
      <b/>
      <sz val="10"/>
      <color rgb="FF000000"/>
      <name val="Times New Roman"/>
      <family val="1"/>
    </font>
    <font>
      <sz val="10"/>
      <color rgb="FF000000"/>
      <name val="Times New Roman"/>
      <family val="1"/>
    </font>
    <font>
      <vertAlign val="superscript"/>
      <sz val="12"/>
      <color rgb="FF000000"/>
      <name val="Times New Roman"/>
      <family val="1"/>
    </font>
    <font>
      <vertAlign val="superscript"/>
      <sz val="10"/>
      <color rgb="FF000000"/>
      <name val="Times New Roman"/>
      <family val="1"/>
    </font>
    <font>
      <b/>
      <i/>
      <sz val="10"/>
      <color rgb="FF000000"/>
      <name val="Times New Roman"/>
      <family val="1"/>
    </font>
    <font>
      <b/>
      <i/>
      <sz val="10"/>
      <color theme="1"/>
      <name val="Times New Roman"/>
      <family val="1"/>
    </font>
    <font>
      <b/>
      <sz val="10"/>
      <name val="Times New Roman"/>
      <family val="1"/>
    </font>
    <font>
      <b/>
      <vertAlign val="superscript"/>
      <sz val="10"/>
      <name val="Times New Roman"/>
      <family val="1"/>
    </font>
    <font>
      <vertAlign val="superscript"/>
      <sz val="12"/>
      <color theme="1"/>
      <name val="Times New Roman"/>
      <family val="1"/>
    </font>
    <font>
      <vertAlign val="superscript"/>
      <sz val="10"/>
      <color theme="1"/>
      <name val="Times New Roman"/>
      <family val="1"/>
    </font>
    <font>
      <b/>
      <sz val="12"/>
      <color rgb="FF000000"/>
      <name val="Times New Roman"/>
      <family val="1"/>
    </font>
    <font>
      <b/>
      <vertAlign val="superscript"/>
      <sz val="10"/>
      <color rgb="FF000000"/>
      <name val="Times New Roman"/>
      <family val="1"/>
    </font>
    <font>
      <sz val="10"/>
      <color rgb="FFFF0000"/>
      <name val="Times New Roman"/>
      <family val="1"/>
    </font>
    <font>
      <b/>
      <sz val="11"/>
      <color theme="1"/>
      <name val="Calibri"/>
      <family val="2"/>
      <scheme val="minor"/>
    </font>
    <font>
      <b/>
      <sz val="12"/>
      <color theme="1"/>
      <name val="Times New Roman"/>
      <family val="1"/>
    </font>
    <font>
      <sz val="10"/>
      <color rgb="FF7030A0"/>
      <name val="Times New Roman"/>
      <family val="1"/>
    </font>
    <font>
      <sz val="9"/>
      <color indexed="81"/>
      <name val="Tahoma"/>
      <family val="2"/>
    </font>
    <font>
      <b/>
      <sz val="9"/>
      <color indexed="81"/>
      <name val="Tahoma"/>
      <family val="2"/>
    </font>
    <font>
      <vertAlign val="superscript"/>
      <sz val="10"/>
      <name val="Times New Roman"/>
      <family val="1"/>
    </font>
    <font>
      <sz val="10"/>
      <name val="Times New Roman"/>
      <family val="1"/>
    </font>
    <font>
      <sz val="9"/>
      <color indexed="81"/>
      <name val="Tahoma"/>
      <charset val="1"/>
    </font>
    <font>
      <b/>
      <sz val="9"/>
      <color indexed="81"/>
      <name val="Tahoma"/>
      <charset val="1"/>
    </font>
    <font>
      <vertAlign val="superscript"/>
      <sz val="10"/>
      <name val="Courier New"/>
      <family val="3"/>
    </font>
    <font>
      <sz val="12"/>
      <name val="Times New Roman"/>
      <family val="1"/>
    </font>
    <font>
      <vertAlign val="superscript"/>
      <sz val="12"/>
      <name val="Times New Roman"/>
      <family val="1"/>
    </font>
    <font>
      <sz val="11"/>
      <color rgb="FFFF0000"/>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25">
    <xf numFmtId="0" fontId="0" fillId="0" borderId="0" xfId="0"/>
    <xf numFmtId="0" fontId="6" fillId="0" borderId="0" xfId="0" applyFont="1" applyFill="1" applyAlignment="1">
      <alignment horizontal="left" vertical="center"/>
    </xf>
    <xf numFmtId="0" fontId="3" fillId="0" borderId="0" xfId="0" applyFont="1" applyFill="1" applyAlignment="1">
      <alignment horizontal="center"/>
    </xf>
    <xf numFmtId="4" fontId="3" fillId="0" borderId="0" xfId="0" applyNumberFormat="1" applyFont="1" applyFill="1" applyAlignment="1">
      <alignment horizontal="center"/>
    </xf>
    <xf numFmtId="2" fontId="3" fillId="0" borderId="0" xfId="0" applyNumberFormat="1" applyFont="1" applyFill="1" applyAlignment="1">
      <alignment horizontal="center"/>
    </xf>
    <xf numFmtId="164" fontId="3" fillId="0" borderId="0" xfId="0" applyNumberFormat="1" applyFont="1" applyFill="1" applyAlignment="1">
      <alignment horizontal="center" vertical="center"/>
    </xf>
    <xf numFmtId="0" fontId="3" fillId="0" borderId="0" xfId="0" applyFont="1" applyFill="1"/>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7" fillId="0" borderId="1" xfId="0" applyFont="1" applyFill="1" applyBorder="1" applyAlignment="1">
      <alignment vertical="top" wrapText="1"/>
    </xf>
    <xf numFmtId="0" fontId="7" fillId="0" borderId="2" xfId="0" applyFont="1" applyFill="1" applyBorder="1" applyAlignment="1">
      <alignment horizontal="center" wrapText="1"/>
    </xf>
    <xf numFmtId="0" fontId="7" fillId="0" borderId="5" xfId="0" applyFont="1" applyFill="1" applyBorder="1" applyAlignment="1">
      <alignment horizontal="center" wrapText="1"/>
    </xf>
    <xf numFmtId="4" fontId="7" fillId="0" borderId="5" xfId="0" applyNumberFormat="1" applyFont="1" applyFill="1" applyBorder="1" applyAlignment="1">
      <alignment horizontal="center" wrapText="1"/>
    </xf>
    <xf numFmtId="2" fontId="7" fillId="0" borderId="5" xfId="0" applyNumberFormat="1" applyFont="1" applyFill="1" applyBorder="1" applyAlignment="1">
      <alignment horizontal="center" wrapText="1"/>
    </xf>
    <xf numFmtId="164" fontId="7" fillId="0" borderId="6" xfId="0" applyNumberFormat="1" applyFont="1" applyFill="1" applyBorder="1" applyAlignment="1">
      <alignment horizontal="center" vertical="top" wrapText="1"/>
    </xf>
    <xf numFmtId="0" fontId="7" fillId="0" borderId="1" xfId="0" applyFont="1" applyFill="1" applyBorder="1" applyAlignment="1">
      <alignment horizontal="center" wrapText="1"/>
    </xf>
    <xf numFmtId="0" fontId="7" fillId="0" borderId="1"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7" fillId="0" borderId="0" xfId="0" applyFont="1" applyFill="1" applyAlignment="1">
      <alignment horizontal="left" vertical="center"/>
    </xf>
    <xf numFmtId="0" fontId="3" fillId="0" borderId="1" xfId="0" applyFont="1" applyFill="1" applyBorder="1" applyAlignment="1">
      <alignment horizontal="center" wrapText="1"/>
    </xf>
    <xf numFmtId="3" fontId="7" fillId="0" borderId="1" xfId="0" applyNumberFormat="1" applyFont="1" applyFill="1" applyBorder="1" applyAlignment="1">
      <alignment horizontal="center" wrapText="1"/>
    </xf>
    <xf numFmtId="166" fontId="7" fillId="0" borderId="1" xfId="0" applyNumberFormat="1" applyFont="1" applyFill="1" applyBorder="1" applyAlignment="1">
      <alignment horizontal="center" wrapText="1"/>
    </xf>
    <xf numFmtId="0" fontId="18" fillId="0" borderId="0" xfId="0" applyFont="1" applyFill="1"/>
    <xf numFmtId="0" fontId="3" fillId="0" borderId="2" xfId="0" applyFont="1" applyFill="1" applyBorder="1" applyAlignment="1">
      <alignment horizontal="center" wrapText="1"/>
    </xf>
    <xf numFmtId="0" fontId="3" fillId="0" borderId="5" xfId="0" applyFont="1" applyFill="1" applyBorder="1" applyAlignment="1">
      <alignment horizontal="center" wrapText="1"/>
    </xf>
    <xf numFmtId="0" fontId="3" fillId="0" borderId="5" xfId="0" applyNumberFormat="1" applyFont="1" applyFill="1" applyBorder="1" applyAlignment="1">
      <alignment horizontal="center" wrapText="1"/>
    </xf>
    <xf numFmtId="0" fontId="7" fillId="0" borderId="3" xfId="0"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2" xfId="0" applyFont="1" applyFill="1" applyBorder="1" applyAlignment="1">
      <alignment vertical="top" wrapText="1"/>
    </xf>
    <xf numFmtId="0" fontId="7" fillId="0" borderId="5" xfId="0" applyFont="1" applyFill="1" applyBorder="1" applyAlignment="1">
      <alignment wrapText="1"/>
    </xf>
    <xf numFmtId="0" fontId="3" fillId="0" borderId="4" xfId="0" applyFont="1" applyFill="1" applyBorder="1" applyAlignment="1">
      <alignment horizontal="center" wrapText="1"/>
    </xf>
    <xf numFmtId="0" fontId="7" fillId="0" borderId="4" xfId="0" applyNumberFormat="1" applyFont="1" applyFill="1" applyBorder="1" applyAlignment="1">
      <alignment horizontal="center" wrapText="1"/>
    </xf>
    <xf numFmtId="0" fontId="3" fillId="0" borderId="4" xfId="0" applyNumberFormat="1" applyFont="1" applyFill="1" applyBorder="1" applyAlignment="1">
      <alignment horizontal="center" wrapText="1"/>
    </xf>
    <xf numFmtId="0" fontId="3" fillId="0" borderId="1" xfId="0" applyNumberFormat="1" applyFont="1" applyFill="1" applyBorder="1" applyAlignment="1">
      <alignment horizontal="center" wrapText="1"/>
    </xf>
    <xf numFmtId="0" fontId="11" fillId="0" borderId="2" xfId="0" applyFont="1" applyFill="1" applyBorder="1" applyAlignment="1">
      <alignment vertical="center" wrapText="1"/>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0" fontId="11" fillId="0" borderId="0" xfId="0" applyFont="1" applyFill="1"/>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4" fontId="7" fillId="0" borderId="8" xfId="0" applyNumberFormat="1" applyFont="1" applyFill="1" applyBorder="1" applyAlignment="1">
      <alignment horizontal="center" wrapText="1"/>
    </xf>
    <xf numFmtId="2" fontId="7" fillId="0" borderId="8" xfId="0" applyNumberFormat="1" applyFont="1" applyFill="1" applyBorder="1" applyAlignment="1">
      <alignment horizontal="center" wrapText="1"/>
    </xf>
    <xf numFmtId="0" fontId="7" fillId="0" borderId="4" xfId="0" applyFont="1" applyFill="1" applyBorder="1" applyAlignment="1">
      <alignment horizontal="center" wrapText="1"/>
    </xf>
    <xf numFmtId="0" fontId="11" fillId="0" borderId="1" xfId="0" applyFont="1" applyFill="1" applyBorder="1" applyAlignment="1">
      <alignment horizontal="left" vertical="center"/>
    </xf>
    <xf numFmtId="0" fontId="10" fillId="0" borderId="4" xfId="0" applyFont="1" applyFill="1" applyBorder="1" applyAlignment="1">
      <alignment horizontal="center" wrapText="1"/>
    </xf>
    <xf numFmtId="4" fontId="10" fillId="0" borderId="4" xfId="0" applyNumberFormat="1" applyFont="1" applyFill="1" applyBorder="1" applyAlignment="1">
      <alignment horizontal="center" wrapText="1"/>
    </xf>
    <xf numFmtId="1" fontId="3" fillId="0" borderId="0" xfId="0" applyNumberFormat="1" applyFont="1" applyFill="1"/>
    <xf numFmtId="0" fontId="1" fillId="0" borderId="1" xfId="0" applyFont="1" applyFill="1" applyBorder="1" applyAlignment="1">
      <alignment vertical="center"/>
    </xf>
    <xf numFmtId="0" fontId="6" fillId="0" borderId="1" xfId="0" applyFont="1" applyFill="1" applyBorder="1" applyAlignment="1">
      <alignment horizontal="center" wrapText="1"/>
    </xf>
    <xf numFmtId="4" fontId="6" fillId="0" borderId="1" xfId="0" applyNumberFormat="1" applyFont="1" applyFill="1" applyBorder="1" applyAlignment="1">
      <alignment horizontal="center" wrapText="1"/>
    </xf>
    <xf numFmtId="0" fontId="12" fillId="0" borderId="1" xfId="0" applyFont="1" applyFill="1" applyBorder="1" applyAlignment="1">
      <alignment vertical="center"/>
    </xf>
    <xf numFmtId="3" fontId="6" fillId="0" borderId="1" xfId="0" applyNumberFormat="1" applyFont="1" applyFill="1" applyBorder="1" applyAlignment="1">
      <alignment wrapText="1"/>
    </xf>
    <xf numFmtId="0" fontId="1" fillId="0" borderId="1" xfId="0" applyFont="1" applyFill="1" applyBorder="1" applyAlignment="1">
      <alignment horizontal="center"/>
    </xf>
    <xf numFmtId="4" fontId="1" fillId="0" borderId="1" xfId="0" applyNumberFormat="1" applyFont="1" applyFill="1" applyBorder="1" applyAlignment="1">
      <alignment horizontal="center"/>
    </xf>
    <xf numFmtId="2" fontId="1" fillId="0" borderId="1" xfId="0" applyNumberFormat="1" applyFont="1" applyFill="1" applyBorder="1" applyAlignment="1">
      <alignment horizontal="center"/>
    </xf>
    <xf numFmtId="0" fontId="16" fillId="0" borderId="0" xfId="0" applyFont="1" applyFill="1" applyAlignment="1">
      <alignment vertical="center"/>
    </xf>
    <xf numFmtId="0" fontId="0" fillId="0" borderId="0" xfId="0" applyFill="1" applyAlignment="1">
      <alignment horizontal="center" vertical="center"/>
    </xf>
    <xf numFmtId="4" fontId="0" fillId="0" borderId="0" xfId="0" applyNumberFormat="1" applyFill="1" applyAlignment="1">
      <alignment horizontal="center" vertical="center"/>
    </xf>
    <xf numFmtId="0" fontId="0" fillId="0" borderId="0" xfId="0" applyFill="1"/>
    <xf numFmtId="8" fontId="7" fillId="0" borderId="1" xfId="0" applyNumberFormat="1" applyFont="1" applyFill="1" applyBorder="1" applyAlignment="1">
      <alignment horizontal="right" wrapText="1"/>
    </xf>
    <xf numFmtId="0" fontId="7" fillId="0" borderId="1" xfId="0" applyFont="1" applyFill="1" applyBorder="1" applyAlignment="1">
      <alignment wrapText="1"/>
    </xf>
    <xf numFmtId="0" fontId="4" fillId="0" borderId="0" xfId="0" applyFont="1" applyFill="1"/>
    <xf numFmtId="0" fontId="0" fillId="0" borderId="1" xfId="0" applyFill="1" applyBorder="1" applyAlignment="1">
      <alignment wrapText="1"/>
    </xf>
    <xf numFmtId="0" fontId="5" fillId="0" borderId="0" xfId="0" applyFont="1" applyFill="1"/>
    <xf numFmtId="0" fontId="5" fillId="0" borderId="0" xfId="0" applyFont="1" applyFill="1" applyAlignment="1">
      <alignment vertical="center"/>
    </xf>
    <xf numFmtId="0" fontId="7" fillId="0" borderId="3" xfId="0" applyFont="1" applyFill="1" applyBorder="1" applyAlignment="1">
      <alignment vertical="top" wrapText="1"/>
    </xf>
    <xf numFmtId="0" fontId="6" fillId="0" borderId="1" xfId="0" applyFont="1" applyFill="1" applyBorder="1" applyAlignment="1">
      <alignment vertical="top" wrapText="1"/>
    </xf>
    <xf numFmtId="0" fontId="6" fillId="0" borderId="1" xfId="0" applyFont="1" applyFill="1" applyBorder="1" applyAlignment="1">
      <alignment wrapText="1"/>
    </xf>
    <xf numFmtId="6" fontId="6" fillId="0" borderId="1" xfId="0" applyNumberFormat="1" applyFont="1" applyFill="1" applyBorder="1" applyAlignment="1">
      <alignment horizontal="right" wrapText="1"/>
    </xf>
    <xf numFmtId="16" fontId="0" fillId="0" borderId="0" xfId="0" applyNumberFormat="1" applyFill="1" applyAlignment="1">
      <alignment horizontal="center" vertical="center"/>
    </xf>
    <xf numFmtId="0" fontId="14" fillId="0" borderId="0" xfId="0" applyFont="1" applyFill="1" applyAlignment="1">
      <alignment horizontal="left"/>
    </xf>
    <xf numFmtId="0" fontId="1" fillId="0" borderId="0" xfId="0" applyFont="1" applyFill="1"/>
    <xf numFmtId="0" fontId="19" fillId="0" borderId="0" xfId="0" applyFont="1" applyFill="1"/>
    <xf numFmtId="0" fontId="20"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21" fillId="0" borderId="0" xfId="0" applyFont="1" applyFill="1"/>
    <xf numFmtId="16" fontId="3" fillId="0" borderId="0" xfId="0" applyNumberFormat="1" applyFont="1" applyFill="1"/>
    <xf numFmtId="165" fontId="7" fillId="0" borderId="1" xfId="0" applyNumberFormat="1" applyFont="1" applyFill="1" applyBorder="1" applyAlignment="1">
      <alignment horizontal="right" wrapText="1"/>
    </xf>
    <xf numFmtId="164" fontId="7" fillId="0" borderId="6" xfId="0" applyNumberFormat="1" applyFont="1" applyFill="1" applyBorder="1" applyAlignment="1">
      <alignment horizontal="right" wrapText="1"/>
    </xf>
    <xf numFmtId="164" fontId="7" fillId="0" borderId="1" xfId="0" applyNumberFormat="1" applyFont="1" applyFill="1" applyBorder="1" applyAlignment="1">
      <alignment horizontal="right" wrapText="1"/>
    </xf>
    <xf numFmtId="165" fontId="3" fillId="0" borderId="6" xfId="0" applyNumberFormat="1" applyFont="1" applyFill="1" applyBorder="1" applyAlignment="1">
      <alignment horizontal="right" wrapText="1"/>
    </xf>
    <xf numFmtId="164" fontId="7" fillId="0" borderId="9" xfId="0" applyNumberFormat="1" applyFont="1" applyFill="1" applyBorder="1" applyAlignment="1">
      <alignment horizontal="right" wrapText="1"/>
    </xf>
    <xf numFmtId="165" fontId="6" fillId="0" borderId="1" xfId="0" applyNumberFormat="1" applyFont="1" applyFill="1" applyBorder="1" applyAlignment="1">
      <alignment horizontal="right" wrapText="1"/>
    </xf>
    <xf numFmtId="165" fontId="1" fillId="0" borderId="1" xfId="0" applyNumberFormat="1" applyFont="1" applyFill="1" applyBorder="1" applyAlignment="1">
      <alignment horizontal="right" vertical="center"/>
    </xf>
    <xf numFmtId="0" fontId="24" fillId="0" borderId="0" xfId="0" applyFont="1" applyAlignment="1">
      <alignment vertical="center"/>
    </xf>
    <xf numFmtId="0" fontId="18" fillId="0" borderId="0" xfId="0" applyFont="1" applyFill="1" applyAlignment="1">
      <alignment vertical="center"/>
    </xf>
    <xf numFmtId="6" fontId="7" fillId="0" borderId="1" xfId="0" applyNumberFormat="1" applyFont="1" applyFill="1" applyBorder="1" applyAlignment="1">
      <alignment horizontal="right" wrapText="1"/>
    </xf>
    <xf numFmtId="0" fontId="25" fillId="0" borderId="0" xfId="0" applyFont="1" applyFill="1"/>
    <xf numFmtId="167" fontId="7" fillId="0" borderId="1" xfId="0" applyNumberFormat="1" applyFont="1" applyFill="1" applyBorder="1" applyAlignment="1">
      <alignment horizontal="center" wrapText="1"/>
    </xf>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13" xfId="0" applyFont="1" applyFill="1" applyBorder="1"/>
    <xf numFmtId="2" fontId="3" fillId="0" borderId="13" xfId="0" applyNumberFormat="1" applyFont="1" applyFill="1" applyBorder="1"/>
    <xf numFmtId="0" fontId="3" fillId="0" borderId="7" xfId="0" applyFont="1" applyFill="1" applyBorder="1"/>
    <xf numFmtId="0" fontId="3" fillId="0" borderId="9" xfId="0" applyFont="1" applyFill="1" applyBorder="1"/>
    <xf numFmtId="0" fontId="0" fillId="0" borderId="10" xfId="0" applyFill="1" applyBorder="1"/>
    <xf numFmtId="0" fontId="0" fillId="0" borderId="11" xfId="0" applyFill="1" applyBorder="1"/>
    <xf numFmtId="0" fontId="0" fillId="0" borderId="12" xfId="0" applyFill="1" applyBorder="1"/>
    <xf numFmtId="0" fontId="0" fillId="0" borderId="13" xfId="0" applyFill="1" applyBorder="1"/>
    <xf numFmtId="2" fontId="0" fillId="0" borderId="13" xfId="0" applyNumberFormat="1" applyFill="1" applyBorder="1"/>
    <xf numFmtId="0" fontId="0" fillId="0" borderId="7" xfId="0" applyFill="1" applyBorder="1"/>
    <xf numFmtId="0" fontId="0" fillId="0" borderId="9" xfId="0" applyFill="1" applyBorder="1"/>
    <xf numFmtId="0" fontId="28" fillId="0" borderId="0" xfId="0" applyFont="1" applyAlignment="1">
      <alignment vertical="center"/>
    </xf>
    <xf numFmtId="0" fontId="30" fillId="0" borderId="0" xfId="0" applyFont="1" applyAlignment="1">
      <alignment vertical="center"/>
    </xf>
    <xf numFmtId="167" fontId="3" fillId="0" borderId="1" xfId="0" applyNumberFormat="1" applyFont="1" applyFill="1" applyBorder="1" applyAlignment="1">
      <alignment horizontal="center" wrapText="1"/>
    </xf>
    <xf numFmtId="165" fontId="11" fillId="0" borderId="1" xfId="0" applyNumberFormat="1" applyFont="1" applyFill="1" applyBorder="1" applyAlignment="1">
      <alignment horizontal="right" wrapText="1"/>
    </xf>
    <xf numFmtId="165" fontId="10" fillId="0" borderId="4" xfId="0" applyNumberFormat="1" applyFont="1" applyFill="1" applyBorder="1" applyAlignment="1">
      <alignment horizontal="right" wrapText="1"/>
    </xf>
    <xf numFmtId="0" fontId="31" fillId="0" borderId="0" xfId="0" applyFont="1" applyFill="1" applyAlignment="1">
      <alignment horizontal="left" vertical="center"/>
    </xf>
    <xf numFmtId="0" fontId="31" fillId="0" borderId="0" xfId="0" applyFont="1" applyFill="1"/>
    <xf numFmtId="3" fontId="11" fillId="0" borderId="2" xfId="0" applyNumberFormat="1" applyFont="1" applyFill="1" applyBorder="1" applyAlignment="1">
      <alignment horizontal="center" wrapText="1"/>
    </xf>
    <xf numFmtId="3" fontId="11" fillId="0" borderId="5" xfId="0" applyNumberFormat="1" applyFont="1" applyFill="1" applyBorder="1" applyAlignment="1">
      <alignment horizontal="center" wrapText="1"/>
    </xf>
    <xf numFmtId="3" fontId="11" fillId="0" borderId="6" xfId="0" applyNumberFormat="1" applyFont="1" applyFill="1" applyBorder="1" applyAlignment="1">
      <alignment horizontal="center" wrapText="1"/>
    </xf>
    <xf numFmtId="3" fontId="10" fillId="0" borderId="2" xfId="0" applyNumberFormat="1" applyFont="1" applyFill="1" applyBorder="1" applyAlignment="1">
      <alignment horizontal="center" wrapText="1"/>
    </xf>
    <xf numFmtId="3" fontId="10" fillId="0" borderId="5" xfId="0" applyNumberFormat="1" applyFont="1" applyFill="1" applyBorder="1" applyAlignment="1">
      <alignment horizontal="center" wrapText="1"/>
    </xf>
    <xf numFmtId="3" fontId="10" fillId="0" borderId="6" xfId="0" applyNumberFormat="1" applyFont="1" applyFill="1" applyBorder="1" applyAlignment="1">
      <alignment horizontal="center" wrapText="1"/>
    </xf>
    <xf numFmtId="3" fontId="6" fillId="0" borderId="2" xfId="0" applyNumberFormat="1" applyFont="1" applyFill="1" applyBorder="1" applyAlignment="1">
      <alignment horizontal="center" wrapText="1"/>
    </xf>
    <xf numFmtId="3" fontId="6" fillId="0" borderId="5" xfId="0" applyNumberFormat="1" applyFont="1" applyFill="1" applyBorder="1" applyAlignment="1">
      <alignment horizontal="center" wrapText="1"/>
    </xf>
    <xf numFmtId="3" fontId="6" fillId="0" borderId="6" xfId="0" applyNumberFormat="1" applyFont="1" applyFill="1" applyBorder="1" applyAlignment="1">
      <alignment horizontal="center" wrapText="1"/>
    </xf>
    <xf numFmtId="1" fontId="6" fillId="0" borderId="2" xfId="0" applyNumberFormat="1" applyFont="1" applyFill="1" applyBorder="1" applyAlignment="1">
      <alignment horizontal="center" wrapText="1"/>
    </xf>
    <xf numFmtId="1" fontId="6" fillId="0" borderId="5" xfId="0" applyNumberFormat="1" applyFont="1" applyFill="1" applyBorder="1" applyAlignment="1">
      <alignment horizontal="center" wrapText="1"/>
    </xf>
    <xf numFmtId="1" fontId="6" fillId="0" borderId="6"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4"/>
  <sheetViews>
    <sheetView tabSelected="1" topLeftCell="E1" zoomScaleNormal="100" workbookViewId="0">
      <selection activeCell="O13" sqref="O13"/>
    </sheetView>
  </sheetViews>
  <sheetFormatPr defaultColWidth="9.140625" defaultRowHeight="12.75" x14ac:dyDescent="0.2"/>
  <cols>
    <col min="1" max="1" width="2.140625" style="6" customWidth="1"/>
    <col min="2" max="2" width="41" style="6" customWidth="1"/>
    <col min="3" max="4" width="9.28515625" style="2" customWidth="1"/>
    <col min="5" max="5" width="9.28515625" style="3" customWidth="1"/>
    <col min="6" max="6" width="9.28515625" style="2" customWidth="1"/>
    <col min="7" max="7" width="9.28515625" style="3" customWidth="1"/>
    <col min="8" max="9" width="9.28515625" style="4" customWidth="1"/>
    <col min="10" max="10" width="12.85546875" style="5" bestFit="1" customWidth="1"/>
    <col min="11" max="13" width="9.140625" style="6"/>
    <col min="14" max="14" width="20.7109375" style="6" customWidth="1"/>
    <col min="15" max="15" width="9.28515625" style="6" bestFit="1" customWidth="1"/>
    <col min="16" max="16384" width="9.140625" style="6"/>
  </cols>
  <sheetData>
    <row r="1" spans="2:20" x14ac:dyDescent="0.2">
      <c r="B1" s="1" t="s">
        <v>57</v>
      </c>
    </row>
    <row r="3" spans="2:20" ht="76.5" x14ac:dyDescent="0.2">
      <c r="B3" s="7" t="s">
        <v>0</v>
      </c>
      <c r="C3" s="7" t="s">
        <v>3</v>
      </c>
      <c r="D3" s="7" t="s">
        <v>5</v>
      </c>
      <c r="E3" s="8" t="s">
        <v>4</v>
      </c>
      <c r="F3" s="7" t="s">
        <v>9</v>
      </c>
      <c r="G3" s="8" t="s">
        <v>6</v>
      </c>
      <c r="H3" s="9" t="s">
        <v>7</v>
      </c>
      <c r="I3" s="9" t="s">
        <v>8</v>
      </c>
      <c r="J3" s="10" t="s">
        <v>10</v>
      </c>
      <c r="N3" s="73"/>
      <c r="O3" s="73"/>
      <c r="P3" s="73" t="s">
        <v>72</v>
      </c>
    </row>
    <row r="4" spans="2:20" x14ac:dyDescent="0.2">
      <c r="B4" s="11" t="s">
        <v>12</v>
      </c>
      <c r="C4" s="12" t="s">
        <v>1</v>
      </c>
      <c r="D4" s="13"/>
      <c r="E4" s="14"/>
      <c r="F4" s="13"/>
      <c r="G4" s="14"/>
      <c r="H4" s="15"/>
      <c r="I4" s="15"/>
      <c r="J4" s="16"/>
    </row>
    <row r="5" spans="2:20" x14ac:dyDescent="0.2">
      <c r="B5" s="11" t="s">
        <v>13</v>
      </c>
      <c r="C5" s="12" t="s">
        <v>1</v>
      </c>
      <c r="D5" s="13"/>
      <c r="E5" s="14"/>
      <c r="F5" s="13"/>
      <c r="G5" s="14"/>
      <c r="H5" s="15"/>
      <c r="I5" s="15"/>
      <c r="J5" s="16"/>
      <c r="N5" s="92" t="s">
        <v>2</v>
      </c>
      <c r="O5" s="93"/>
    </row>
    <row r="6" spans="2:20" ht="25.5" x14ac:dyDescent="0.2">
      <c r="B6" s="11" t="s">
        <v>39</v>
      </c>
      <c r="C6" s="17">
        <v>40</v>
      </c>
      <c r="D6" s="17">
        <v>1</v>
      </c>
      <c r="E6" s="18">
        <f>C6*D6</f>
        <v>40</v>
      </c>
      <c r="F6" s="17">
        <v>0</v>
      </c>
      <c r="G6" s="18">
        <f>E6*F6</f>
        <v>0</v>
      </c>
      <c r="H6" s="18">
        <f>G6*0.05</f>
        <v>0</v>
      </c>
      <c r="I6" s="18">
        <f>G6*0.1</f>
        <v>0</v>
      </c>
      <c r="J6" s="80">
        <f>G6*$O$6+H6*$O$7+I6*$O$8</f>
        <v>0</v>
      </c>
      <c r="N6" s="94" t="s">
        <v>76</v>
      </c>
      <c r="O6" s="95">
        <v>117.92</v>
      </c>
      <c r="P6" s="24" t="s">
        <v>87</v>
      </c>
    </row>
    <row r="7" spans="2:20" x14ac:dyDescent="0.2">
      <c r="B7" s="11" t="s">
        <v>14</v>
      </c>
      <c r="C7" s="12"/>
      <c r="D7" s="13"/>
      <c r="E7" s="19"/>
      <c r="F7" s="13"/>
      <c r="G7" s="19"/>
      <c r="H7" s="19"/>
      <c r="I7" s="19"/>
      <c r="J7" s="81"/>
      <c r="N7" s="94" t="s">
        <v>77</v>
      </c>
      <c r="O7" s="96">
        <v>147.4</v>
      </c>
      <c r="P7" s="24" t="s">
        <v>87</v>
      </c>
    </row>
    <row r="8" spans="2:20" x14ac:dyDescent="0.2">
      <c r="B8" s="11" t="s">
        <v>63</v>
      </c>
      <c r="C8" s="17">
        <v>2</v>
      </c>
      <c r="D8" s="17">
        <v>1</v>
      </c>
      <c r="E8" s="18">
        <f>C8*D8</f>
        <v>2</v>
      </c>
      <c r="F8" s="17">
        <f>O10</f>
        <v>16</v>
      </c>
      <c r="G8" s="18">
        <f>E8*F8</f>
        <v>32</v>
      </c>
      <c r="H8" s="18">
        <f>G8*0.05</f>
        <v>1.6</v>
      </c>
      <c r="I8" s="18">
        <f>G8*0.1</f>
        <v>3.2</v>
      </c>
      <c r="J8" s="82">
        <f>G8*$O$6+H8*$O$7+I8*$O$8</f>
        <v>4191.7440000000006</v>
      </c>
      <c r="N8" s="97" t="s">
        <v>75</v>
      </c>
      <c r="O8" s="98">
        <v>57.02</v>
      </c>
      <c r="P8" s="24" t="s">
        <v>87</v>
      </c>
    </row>
    <row r="9" spans="2:20" ht="15.75" x14ac:dyDescent="0.2">
      <c r="B9" s="11" t="s">
        <v>65</v>
      </c>
      <c r="C9" s="12"/>
      <c r="D9" s="13"/>
      <c r="E9" s="19"/>
      <c r="F9" s="13"/>
      <c r="G9" s="19"/>
      <c r="H9" s="19"/>
      <c r="I9" s="19"/>
      <c r="J9" s="81"/>
    </row>
    <row r="10" spans="2:20" ht="15.75" x14ac:dyDescent="0.2">
      <c r="B10" s="11" t="s">
        <v>66</v>
      </c>
      <c r="C10" s="17">
        <v>40</v>
      </c>
      <c r="D10" s="17">
        <v>1.5</v>
      </c>
      <c r="E10" s="18">
        <f t="shared" ref="E10:E16" si="0">C10*D10</f>
        <v>60</v>
      </c>
      <c r="F10" s="17">
        <f>16*0.4</f>
        <v>6.4</v>
      </c>
      <c r="G10" s="18">
        <f t="shared" ref="G10:G16" si="1">E10*F10</f>
        <v>384</v>
      </c>
      <c r="H10" s="18">
        <f t="shared" ref="H10:H16" si="2">G10*0.05</f>
        <v>19.200000000000003</v>
      </c>
      <c r="I10" s="18">
        <f t="shared" ref="I10:I16" si="3">G10*0.1</f>
        <v>38.400000000000006</v>
      </c>
      <c r="J10" s="82">
        <f>G10*$O$6+H10*$O$7+I10*$O$8</f>
        <v>50300.928</v>
      </c>
      <c r="N10" s="20" t="s">
        <v>60</v>
      </c>
      <c r="O10" s="6">
        <v>16</v>
      </c>
    </row>
    <row r="11" spans="2:20" x14ac:dyDescent="0.2">
      <c r="B11" s="11" t="s">
        <v>40</v>
      </c>
      <c r="C11" s="17">
        <v>40</v>
      </c>
      <c r="D11" s="17">
        <v>1</v>
      </c>
      <c r="E11" s="18">
        <f t="shared" si="0"/>
        <v>40</v>
      </c>
      <c r="F11" s="17">
        <v>0</v>
      </c>
      <c r="G11" s="18">
        <f t="shared" si="1"/>
        <v>0</v>
      </c>
      <c r="H11" s="18">
        <f t="shared" si="2"/>
        <v>0</v>
      </c>
      <c r="I11" s="18">
        <f t="shared" si="3"/>
        <v>0</v>
      </c>
      <c r="J11" s="80">
        <f t="shared" ref="J11:J15" si="4">G11*$O$6+H11*$O$7+I11*$O$8</f>
        <v>0</v>
      </c>
      <c r="N11" s="6" t="s">
        <v>61</v>
      </c>
      <c r="O11" s="6">
        <v>30</v>
      </c>
      <c r="P11" s="78"/>
    </row>
    <row r="12" spans="2:20" ht="38.25" x14ac:dyDescent="0.2">
      <c r="B12" s="11" t="s">
        <v>15</v>
      </c>
      <c r="C12" s="17">
        <v>40</v>
      </c>
      <c r="D12" s="17">
        <v>1</v>
      </c>
      <c r="E12" s="18">
        <f t="shared" si="0"/>
        <v>40</v>
      </c>
      <c r="F12" s="17">
        <v>0</v>
      </c>
      <c r="G12" s="18">
        <f t="shared" si="1"/>
        <v>0</v>
      </c>
      <c r="H12" s="18">
        <f t="shared" si="2"/>
        <v>0</v>
      </c>
      <c r="I12" s="18">
        <f t="shared" si="3"/>
        <v>0</v>
      </c>
      <c r="J12" s="80">
        <f t="shared" si="4"/>
        <v>0</v>
      </c>
      <c r="N12" s="6" t="s">
        <v>62</v>
      </c>
      <c r="O12" s="6">
        <v>20</v>
      </c>
    </row>
    <row r="13" spans="2:20" ht="25.5" x14ac:dyDescent="0.2">
      <c r="B13" s="11" t="s">
        <v>16</v>
      </c>
      <c r="C13" s="17">
        <v>40</v>
      </c>
      <c r="D13" s="17">
        <v>1</v>
      </c>
      <c r="E13" s="18">
        <f t="shared" si="0"/>
        <v>40</v>
      </c>
      <c r="F13" s="17">
        <v>1</v>
      </c>
      <c r="G13" s="18">
        <f t="shared" si="1"/>
        <v>40</v>
      </c>
      <c r="H13" s="18">
        <f t="shared" si="2"/>
        <v>2</v>
      </c>
      <c r="I13" s="18">
        <f t="shared" si="3"/>
        <v>4</v>
      </c>
      <c r="J13" s="82">
        <f t="shared" si="4"/>
        <v>5239.68</v>
      </c>
      <c r="P13" s="79"/>
    </row>
    <row r="14" spans="2:20" ht="28.5" x14ac:dyDescent="0.2">
      <c r="B14" s="11" t="s">
        <v>67</v>
      </c>
      <c r="C14" s="108">
        <f>50/16</f>
        <v>3.125</v>
      </c>
      <c r="D14" s="21">
        <v>365</v>
      </c>
      <c r="E14" s="22">
        <f>C14*D14</f>
        <v>1140.625</v>
      </c>
      <c r="F14" s="21">
        <v>16</v>
      </c>
      <c r="G14" s="22">
        <f>E14*F14</f>
        <v>18250</v>
      </c>
      <c r="H14" s="91">
        <f>G14*0.05</f>
        <v>912.5</v>
      </c>
      <c r="I14" s="23">
        <f>G14*0.1</f>
        <v>1825</v>
      </c>
      <c r="J14" s="82">
        <f t="shared" si="4"/>
        <v>2390604</v>
      </c>
      <c r="K14" s="24" t="s">
        <v>114</v>
      </c>
      <c r="N14" s="90" t="s">
        <v>71</v>
      </c>
    </row>
    <row r="15" spans="2:20" ht="15.75" x14ac:dyDescent="0.2">
      <c r="B15" s="11" t="s">
        <v>68</v>
      </c>
      <c r="C15" s="21">
        <v>2.2999999999999998</v>
      </c>
      <c r="D15" s="21">
        <v>52</v>
      </c>
      <c r="E15" s="18">
        <f t="shared" si="0"/>
        <v>119.6</v>
      </c>
      <c r="F15" s="21">
        <f>O10</f>
        <v>16</v>
      </c>
      <c r="G15" s="23">
        <f t="shared" si="1"/>
        <v>1913.6</v>
      </c>
      <c r="H15" s="91">
        <f t="shared" si="2"/>
        <v>95.68</v>
      </c>
      <c r="I15" s="91">
        <f t="shared" si="3"/>
        <v>191.36</v>
      </c>
      <c r="J15" s="82">
        <f t="shared" si="4"/>
        <v>250666.29119999998</v>
      </c>
      <c r="N15" s="24" t="s">
        <v>90</v>
      </c>
      <c r="O15" s="88"/>
      <c r="P15" s="88"/>
      <c r="Q15" s="88"/>
      <c r="R15" s="88"/>
      <c r="S15" s="88"/>
      <c r="T15" s="88"/>
    </row>
    <row r="16" spans="2:20" ht="41.25" x14ac:dyDescent="0.2">
      <c r="B16" s="11" t="s">
        <v>17</v>
      </c>
      <c r="C16" s="21">
        <v>2</v>
      </c>
      <c r="D16" s="21">
        <v>12</v>
      </c>
      <c r="E16" s="18">
        <f t="shared" si="0"/>
        <v>24</v>
      </c>
      <c r="F16" s="21">
        <f>O10</f>
        <v>16</v>
      </c>
      <c r="G16" s="18">
        <f t="shared" si="1"/>
        <v>384</v>
      </c>
      <c r="H16" s="18">
        <f t="shared" si="2"/>
        <v>19.200000000000003</v>
      </c>
      <c r="I16" s="18">
        <f t="shared" si="3"/>
        <v>38.400000000000006</v>
      </c>
      <c r="J16" s="82">
        <f>G16*$O$6+H16*$O$7+I16*$O$8</f>
        <v>50300.928</v>
      </c>
    </row>
    <row r="17" spans="2:19" x14ac:dyDescent="0.2">
      <c r="B17" s="11" t="s">
        <v>18</v>
      </c>
      <c r="C17" s="12" t="s">
        <v>19</v>
      </c>
      <c r="D17" s="13"/>
      <c r="E17" s="14"/>
      <c r="F17" s="13"/>
      <c r="G17" s="14"/>
      <c r="H17" s="15"/>
      <c r="I17" s="15"/>
      <c r="J17" s="81"/>
      <c r="S17" s="24"/>
    </row>
    <row r="18" spans="2:19" x14ac:dyDescent="0.2">
      <c r="B18" s="11" t="s">
        <v>20</v>
      </c>
      <c r="C18" s="12" t="s">
        <v>19</v>
      </c>
      <c r="D18" s="13"/>
      <c r="E18" s="14"/>
      <c r="F18" s="13"/>
      <c r="G18" s="14"/>
      <c r="H18" s="15"/>
      <c r="I18" s="15"/>
      <c r="J18" s="81"/>
    </row>
    <row r="19" spans="2:19" x14ac:dyDescent="0.2">
      <c r="B19" s="11" t="s">
        <v>21</v>
      </c>
      <c r="C19" s="12"/>
      <c r="D19" s="13"/>
      <c r="E19" s="14"/>
      <c r="F19" s="13"/>
      <c r="G19" s="14"/>
      <c r="H19" s="15"/>
      <c r="I19" s="15"/>
      <c r="J19" s="81"/>
    </row>
    <row r="20" spans="2:19" x14ac:dyDescent="0.2">
      <c r="B20" s="11" t="s">
        <v>22</v>
      </c>
      <c r="C20" s="17">
        <v>2</v>
      </c>
      <c r="D20" s="17">
        <v>1</v>
      </c>
      <c r="E20" s="18">
        <f>C20*D20</f>
        <v>2</v>
      </c>
      <c r="F20" s="18">
        <v>0</v>
      </c>
      <c r="G20" s="18">
        <f>E20*F20</f>
        <v>0</v>
      </c>
      <c r="H20" s="18">
        <f>G20*0.05</f>
        <v>0</v>
      </c>
      <c r="I20" s="18">
        <f>G20*0.1</f>
        <v>0</v>
      </c>
      <c r="J20" s="80">
        <f>G20*$O$6+H20*$O$7+I20*$O$8</f>
        <v>0</v>
      </c>
    </row>
    <row r="21" spans="2:19" x14ac:dyDescent="0.2">
      <c r="B21" s="11" t="s">
        <v>23</v>
      </c>
      <c r="C21" s="17">
        <v>2</v>
      </c>
      <c r="D21" s="17">
        <v>1</v>
      </c>
      <c r="E21" s="18">
        <f>C21*D21</f>
        <v>2</v>
      </c>
      <c r="F21" s="18">
        <v>0</v>
      </c>
      <c r="G21" s="18">
        <f>E21*F21</f>
        <v>0</v>
      </c>
      <c r="H21" s="18">
        <f>G21*0.05</f>
        <v>0</v>
      </c>
      <c r="I21" s="18">
        <f>G21*0.1</f>
        <v>0</v>
      </c>
      <c r="J21" s="80">
        <f>G21*$O$6+H21*$O$7+I21*$O$8</f>
        <v>0</v>
      </c>
    </row>
    <row r="22" spans="2:19" x14ac:dyDescent="0.2">
      <c r="B22" s="11" t="s">
        <v>46</v>
      </c>
      <c r="C22" s="17">
        <v>2</v>
      </c>
      <c r="D22" s="17">
        <v>1</v>
      </c>
      <c r="E22" s="18">
        <f>C22*D22</f>
        <v>2</v>
      </c>
      <c r="F22" s="18">
        <v>0</v>
      </c>
      <c r="G22" s="18">
        <f>E22*F22</f>
        <v>0</v>
      </c>
      <c r="H22" s="18">
        <f>G22*0.05</f>
        <v>0</v>
      </c>
      <c r="I22" s="18">
        <f>G22*0.1</f>
        <v>0</v>
      </c>
      <c r="J22" s="80">
        <f>G22*$O$6+H22*$O$7+I22*$O$8</f>
        <v>0</v>
      </c>
    </row>
    <row r="23" spans="2:19" x14ac:dyDescent="0.2">
      <c r="B23" s="11" t="s">
        <v>24</v>
      </c>
      <c r="C23" s="17">
        <v>2</v>
      </c>
      <c r="D23" s="17">
        <v>1</v>
      </c>
      <c r="E23" s="18">
        <f>C23*D23</f>
        <v>2</v>
      </c>
      <c r="F23" s="18">
        <v>0</v>
      </c>
      <c r="G23" s="18">
        <f>E23*F23</f>
        <v>0</v>
      </c>
      <c r="H23" s="18">
        <f>G23*0.05</f>
        <v>0</v>
      </c>
      <c r="I23" s="18">
        <f>G23*0.1</f>
        <v>0</v>
      </c>
      <c r="J23" s="80">
        <f>G23*$O$6+H23*$O$7+I23*$O$8</f>
        <v>0</v>
      </c>
      <c r="O23" s="24"/>
    </row>
    <row r="24" spans="2:19" x14ac:dyDescent="0.2">
      <c r="B24" s="11" t="s">
        <v>25</v>
      </c>
      <c r="C24" s="17">
        <v>2</v>
      </c>
      <c r="D24" s="17">
        <v>1</v>
      </c>
      <c r="E24" s="18">
        <f>C24*D24</f>
        <v>2</v>
      </c>
      <c r="F24" s="18">
        <v>0</v>
      </c>
      <c r="G24" s="18">
        <f>E24*F24</f>
        <v>0</v>
      </c>
      <c r="H24" s="18">
        <f>G24*0.05</f>
        <v>0</v>
      </c>
      <c r="I24" s="18">
        <f>G24*0.1</f>
        <v>0</v>
      </c>
      <c r="J24" s="80">
        <f>G24*$O$6+H24*$O$7+I24*$O$8</f>
        <v>0</v>
      </c>
    </row>
    <row r="25" spans="2:19" x14ac:dyDescent="0.2">
      <c r="B25" s="11" t="s">
        <v>26</v>
      </c>
      <c r="C25" s="25"/>
      <c r="D25" s="26"/>
      <c r="E25" s="27"/>
      <c r="F25" s="27"/>
      <c r="G25" s="27"/>
      <c r="H25" s="27"/>
      <c r="I25" s="27"/>
      <c r="J25" s="83"/>
    </row>
    <row r="26" spans="2:19" x14ac:dyDescent="0.2">
      <c r="B26" s="11" t="s">
        <v>27</v>
      </c>
      <c r="C26" s="17">
        <v>2</v>
      </c>
      <c r="D26" s="17">
        <v>1</v>
      </c>
      <c r="E26" s="18">
        <f>C26*D26</f>
        <v>2</v>
      </c>
      <c r="F26" s="18">
        <v>0</v>
      </c>
      <c r="G26" s="18">
        <f>E26*F26</f>
        <v>0</v>
      </c>
      <c r="H26" s="18">
        <f>G26*0.05</f>
        <v>0</v>
      </c>
      <c r="I26" s="18">
        <f>G26*0.1</f>
        <v>0</v>
      </c>
      <c r="J26" s="80">
        <f>G26*$O$6+H26*$O$7+I26*$O$8</f>
        <v>0</v>
      </c>
    </row>
    <row r="27" spans="2:19" ht="15.75" x14ac:dyDescent="0.2">
      <c r="B27" s="11" t="s">
        <v>41</v>
      </c>
      <c r="C27" s="17">
        <v>2</v>
      </c>
      <c r="D27" s="17">
        <v>1.5</v>
      </c>
      <c r="E27" s="18">
        <f>C27*D27</f>
        <v>3</v>
      </c>
      <c r="F27" s="18">
        <v>0</v>
      </c>
      <c r="G27" s="18">
        <f>E27*F27</f>
        <v>0</v>
      </c>
      <c r="H27" s="18">
        <f>G27*0.05</f>
        <v>0</v>
      </c>
      <c r="I27" s="18">
        <f>G27*0.1</f>
        <v>0</v>
      </c>
      <c r="J27" s="80">
        <f>G27*$O$6+H27*$O$7+I27*$O$8</f>
        <v>0</v>
      </c>
    </row>
    <row r="28" spans="2:19" x14ac:dyDescent="0.2">
      <c r="B28" s="11" t="s">
        <v>28</v>
      </c>
      <c r="C28" s="17">
        <v>40</v>
      </c>
      <c r="D28" s="17">
        <v>1</v>
      </c>
      <c r="E28" s="18">
        <f>C28*D28</f>
        <v>40</v>
      </c>
      <c r="F28" s="18">
        <v>0</v>
      </c>
      <c r="G28" s="18">
        <f>E28*F28</f>
        <v>0</v>
      </c>
      <c r="H28" s="18">
        <f>G28*0.05</f>
        <v>0</v>
      </c>
      <c r="I28" s="18">
        <f>G28*0.1</f>
        <v>0</v>
      </c>
      <c r="J28" s="80">
        <f>G28*$O$6+H28*$O$7+I28*$O$8</f>
        <v>0</v>
      </c>
    </row>
    <row r="29" spans="2:19" x14ac:dyDescent="0.2">
      <c r="B29" s="11" t="s">
        <v>29</v>
      </c>
      <c r="C29" s="28">
        <v>8</v>
      </c>
      <c r="D29" s="28">
        <v>1</v>
      </c>
      <c r="E29" s="29">
        <f>C29*D29</f>
        <v>8</v>
      </c>
      <c r="F29" s="29">
        <v>0</v>
      </c>
      <c r="G29" s="29">
        <f>E29*F29</f>
        <v>0</v>
      </c>
      <c r="H29" s="29">
        <f>G29*0.05</f>
        <v>0</v>
      </c>
      <c r="I29" s="29">
        <f>G29*0.1</f>
        <v>0</v>
      </c>
      <c r="J29" s="80">
        <f>G29*$O$6+H29*$O$7+I29*$O$8</f>
        <v>0</v>
      </c>
    </row>
    <row r="30" spans="2:19" x14ac:dyDescent="0.2">
      <c r="B30" s="30" t="s">
        <v>30</v>
      </c>
      <c r="C30" s="12" t="s">
        <v>1</v>
      </c>
      <c r="D30" s="31"/>
      <c r="E30" s="14"/>
      <c r="F30" s="13"/>
      <c r="G30" s="14"/>
      <c r="H30" s="15"/>
      <c r="I30" s="15"/>
      <c r="J30" s="81"/>
    </row>
    <row r="31" spans="2:19" ht="15.75" x14ac:dyDescent="0.2">
      <c r="B31" s="30" t="s">
        <v>69</v>
      </c>
      <c r="C31" s="12" t="s">
        <v>19</v>
      </c>
      <c r="D31" s="31"/>
      <c r="E31" s="14"/>
      <c r="F31" s="13"/>
      <c r="G31" s="14"/>
      <c r="H31" s="15"/>
      <c r="I31" s="15"/>
      <c r="J31" s="81"/>
    </row>
    <row r="32" spans="2:19" ht="15.75" x14ac:dyDescent="0.2">
      <c r="B32" s="11" t="s">
        <v>70</v>
      </c>
      <c r="C32" s="32">
        <v>40</v>
      </c>
      <c r="D32" s="32">
        <v>2</v>
      </c>
      <c r="E32" s="33">
        <f>C32*D32</f>
        <v>80</v>
      </c>
      <c r="F32" s="34">
        <f>O10</f>
        <v>16</v>
      </c>
      <c r="G32" s="33">
        <f>E32*F32</f>
        <v>1280</v>
      </c>
      <c r="H32" s="33">
        <f>G32*0.05</f>
        <v>64</v>
      </c>
      <c r="I32" s="33">
        <f>G32*0.1</f>
        <v>128</v>
      </c>
      <c r="J32" s="82">
        <f>G32*$O$6+H32*$O$7+I32*$O$8</f>
        <v>167669.76000000001</v>
      </c>
    </row>
    <row r="33" spans="2:15" ht="21" customHeight="1" x14ac:dyDescent="0.2">
      <c r="B33" s="11" t="s">
        <v>97</v>
      </c>
      <c r="C33" s="21">
        <v>12</v>
      </c>
      <c r="D33" s="21">
        <v>4</v>
      </c>
      <c r="E33" s="18">
        <f>C33*D33</f>
        <v>48</v>
      </c>
      <c r="F33" s="18">
        <v>11</v>
      </c>
      <c r="G33" s="18">
        <f>E33*F33</f>
        <v>528</v>
      </c>
      <c r="H33" s="18">
        <f>G33*0.05</f>
        <v>26.400000000000002</v>
      </c>
      <c r="I33" s="18">
        <f>G33*0.1</f>
        <v>52.800000000000004</v>
      </c>
      <c r="J33" s="82">
        <f>G33*$O$6+H33*$O$7+I33*$O$8</f>
        <v>69163.775999999998</v>
      </c>
      <c r="K33" s="24" t="s">
        <v>113</v>
      </c>
    </row>
    <row r="34" spans="2:15" ht="28.5" x14ac:dyDescent="0.2">
      <c r="B34" s="11" t="s">
        <v>96</v>
      </c>
      <c r="C34" s="21">
        <v>4</v>
      </c>
      <c r="D34" s="21">
        <v>1</v>
      </c>
      <c r="E34" s="18">
        <f>C34*D34</f>
        <v>4</v>
      </c>
      <c r="F34" s="35">
        <v>1</v>
      </c>
      <c r="G34" s="18">
        <f>E34*F34</f>
        <v>4</v>
      </c>
      <c r="H34" s="18">
        <f>G34*0.05</f>
        <v>0.2</v>
      </c>
      <c r="I34" s="18">
        <f>G34*0.1</f>
        <v>0.4</v>
      </c>
      <c r="J34" s="82">
        <f>G34*$O$6+H34*$O$7+I34*$O$8</f>
        <v>523.96800000000007</v>
      </c>
    </row>
    <row r="35" spans="2:15" s="39" customFormat="1" ht="13.5" x14ac:dyDescent="0.25">
      <c r="B35" s="36" t="s">
        <v>54</v>
      </c>
      <c r="C35" s="37"/>
      <c r="D35" s="37"/>
      <c r="E35" s="38"/>
      <c r="F35" s="37"/>
      <c r="G35" s="113">
        <f>SUM(G4:I34)</f>
        <v>26237.940000000006</v>
      </c>
      <c r="H35" s="114"/>
      <c r="I35" s="115"/>
      <c r="J35" s="109">
        <f>SUM(J4:J34)</f>
        <v>2988661.0751999998</v>
      </c>
      <c r="M35" s="39" t="s">
        <v>85</v>
      </c>
    </row>
    <row r="36" spans="2:15" x14ac:dyDescent="0.2">
      <c r="B36" s="30" t="s">
        <v>31</v>
      </c>
      <c r="C36" s="12"/>
      <c r="D36" s="13"/>
      <c r="E36" s="14"/>
      <c r="F36" s="13"/>
      <c r="G36" s="14"/>
      <c r="H36" s="15"/>
      <c r="I36" s="15"/>
      <c r="J36" s="81"/>
    </row>
    <row r="37" spans="2:15" x14ac:dyDescent="0.2">
      <c r="B37" s="30" t="s">
        <v>64</v>
      </c>
      <c r="C37" s="40" t="s">
        <v>32</v>
      </c>
      <c r="D37" s="41"/>
      <c r="E37" s="42"/>
      <c r="F37" s="41"/>
      <c r="G37" s="42"/>
      <c r="H37" s="43"/>
      <c r="I37" s="43"/>
      <c r="J37" s="84"/>
    </row>
    <row r="38" spans="2:15" x14ac:dyDescent="0.2">
      <c r="B38" s="11" t="s">
        <v>33</v>
      </c>
      <c r="C38" s="44">
        <v>3</v>
      </c>
      <c r="D38" s="44">
        <v>1</v>
      </c>
      <c r="E38" s="33">
        <f t="shared" ref="E38:E43" si="5">C38*D38</f>
        <v>3</v>
      </c>
      <c r="F38" s="44">
        <v>0</v>
      </c>
      <c r="G38" s="33">
        <f t="shared" ref="G38:G43" si="6">E38*F38</f>
        <v>0</v>
      </c>
      <c r="H38" s="33">
        <f t="shared" ref="H38:H43" si="7">G38*0.05</f>
        <v>0</v>
      </c>
      <c r="I38" s="33">
        <f t="shared" ref="I38:I43" si="8">G38*0.1</f>
        <v>0</v>
      </c>
      <c r="J38" s="80">
        <f t="shared" ref="J38:J43" si="9">G38*$O$6+H38*$O$7+I38*$O$8</f>
        <v>0</v>
      </c>
    </row>
    <row r="39" spans="2:15" x14ac:dyDescent="0.2">
      <c r="B39" s="11" t="s">
        <v>34</v>
      </c>
      <c r="C39" s="17">
        <v>12</v>
      </c>
      <c r="D39" s="17">
        <v>1</v>
      </c>
      <c r="E39" s="18">
        <f t="shared" si="5"/>
        <v>12</v>
      </c>
      <c r="F39" s="17">
        <v>0</v>
      </c>
      <c r="G39" s="18">
        <f t="shared" si="6"/>
        <v>0</v>
      </c>
      <c r="H39" s="18">
        <f t="shared" si="7"/>
        <v>0</v>
      </c>
      <c r="I39" s="18">
        <f t="shared" si="8"/>
        <v>0</v>
      </c>
      <c r="J39" s="80">
        <f t="shared" si="9"/>
        <v>0</v>
      </c>
    </row>
    <row r="40" spans="2:15" x14ac:dyDescent="0.2">
      <c r="B40" s="11" t="s">
        <v>35</v>
      </c>
      <c r="C40" s="17">
        <v>3</v>
      </c>
      <c r="D40" s="17">
        <v>1</v>
      </c>
      <c r="E40" s="18">
        <f t="shared" si="5"/>
        <v>3</v>
      </c>
      <c r="F40" s="17">
        <v>0</v>
      </c>
      <c r="G40" s="18">
        <f t="shared" si="6"/>
        <v>0</v>
      </c>
      <c r="H40" s="18">
        <f t="shared" si="7"/>
        <v>0</v>
      </c>
      <c r="I40" s="18">
        <f t="shared" si="8"/>
        <v>0</v>
      </c>
      <c r="J40" s="80">
        <f t="shared" si="9"/>
        <v>0</v>
      </c>
    </row>
    <row r="41" spans="2:15" x14ac:dyDescent="0.2">
      <c r="B41" s="11" t="s">
        <v>36</v>
      </c>
      <c r="C41" s="17">
        <v>1</v>
      </c>
      <c r="D41" s="17">
        <v>52</v>
      </c>
      <c r="E41" s="18">
        <f t="shared" si="5"/>
        <v>52</v>
      </c>
      <c r="F41" s="17">
        <f>O10</f>
        <v>16</v>
      </c>
      <c r="G41" s="18">
        <f t="shared" si="6"/>
        <v>832</v>
      </c>
      <c r="H41" s="18">
        <f t="shared" si="7"/>
        <v>41.6</v>
      </c>
      <c r="I41" s="18">
        <f t="shared" si="8"/>
        <v>83.2</v>
      </c>
      <c r="J41" s="82">
        <f t="shared" si="9"/>
        <v>108985.344</v>
      </c>
    </row>
    <row r="42" spans="2:15" x14ac:dyDescent="0.2">
      <c r="B42" s="11" t="s">
        <v>37</v>
      </c>
      <c r="C42" s="17">
        <v>3</v>
      </c>
      <c r="D42" s="17">
        <v>1</v>
      </c>
      <c r="E42" s="18">
        <f t="shared" si="5"/>
        <v>3</v>
      </c>
      <c r="F42" s="17">
        <v>0</v>
      </c>
      <c r="G42" s="18">
        <f t="shared" si="6"/>
        <v>0</v>
      </c>
      <c r="H42" s="18">
        <f t="shared" si="7"/>
        <v>0</v>
      </c>
      <c r="I42" s="18">
        <f t="shared" si="8"/>
        <v>0</v>
      </c>
      <c r="J42" s="80">
        <f t="shared" si="9"/>
        <v>0</v>
      </c>
    </row>
    <row r="43" spans="2:15" ht="25.5" x14ac:dyDescent="0.2">
      <c r="B43" s="11" t="s">
        <v>56</v>
      </c>
      <c r="C43" s="17">
        <v>3</v>
      </c>
      <c r="D43" s="17">
        <v>1</v>
      </c>
      <c r="E43" s="18">
        <f t="shared" si="5"/>
        <v>3</v>
      </c>
      <c r="F43" s="17">
        <v>0</v>
      </c>
      <c r="G43" s="18">
        <f t="shared" si="6"/>
        <v>0</v>
      </c>
      <c r="H43" s="18">
        <f t="shared" si="7"/>
        <v>0</v>
      </c>
      <c r="I43" s="18">
        <f t="shared" si="8"/>
        <v>0</v>
      </c>
      <c r="J43" s="80">
        <f t="shared" si="9"/>
        <v>0</v>
      </c>
    </row>
    <row r="44" spans="2:15" ht="15.75" x14ac:dyDescent="0.2">
      <c r="B44" s="11" t="s">
        <v>95</v>
      </c>
      <c r="C44" s="17">
        <v>0.25</v>
      </c>
      <c r="D44" s="17">
        <v>2</v>
      </c>
      <c r="E44" s="18">
        <f>C44*D44</f>
        <v>0.5</v>
      </c>
      <c r="F44" s="17">
        <f>O10</f>
        <v>16</v>
      </c>
      <c r="G44" s="18">
        <f>E44*F44</f>
        <v>8</v>
      </c>
      <c r="H44" s="18">
        <f>G44*0.05</f>
        <v>0.4</v>
      </c>
      <c r="I44" s="18">
        <f>G44*0.1</f>
        <v>0.8</v>
      </c>
      <c r="J44" s="82">
        <f>G44*$O$6+H44*$O$7+I44*$O$8</f>
        <v>1047.9360000000001</v>
      </c>
    </row>
    <row r="45" spans="2:15" x14ac:dyDescent="0.2">
      <c r="B45" s="30" t="s">
        <v>38</v>
      </c>
      <c r="C45" s="12" t="s">
        <v>1</v>
      </c>
      <c r="D45" s="13"/>
      <c r="E45" s="14"/>
      <c r="F45" s="13"/>
      <c r="G45" s="14"/>
      <c r="H45" s="15"/>
      <c r="I45" s="15"/>
      <c r="J45" s="81"/>
      <c r="N45" s="48">
        <f>F10+F32*2+F33*4+F34</f>
        <v>83.4</v>
      </c>
      <c r="O45" s="6" t="s">
        <v>84</v>
      </c>
    </row>
    <row r="46" spans="2:15" s="39" customFormat="1" ht="13.5" x14ac:dyDescent="0.25">
      <c r="B46" s="45" t="s">
        <v>53</v>
      </c>
      <c r="C46" s="46"/>
      <c r="D46" s="46"/>
      <c r="E46" s="47"/>
      <c r="F46" s="46"/>
      <c r="G46" s="116">
        <f>SUM(G36:I45)</f>
        <v>966</v>
      </c>
      <c r="H46" s="117"/>
      <c r="I46" s="118"/>
      <c r="J46" s="110">
        <f>SUM(J36:J45)</f>
        <v>110033.28</v>
      </c>
      <c r="N46" s="48">
        <f>G47/N45</f>
        <v>326.13908872901675</v>
      </c>
      <c r="O46" s="6" t="s">
        <v>55</v>
      </c>
    </row>
    <row r="47" spans="2:15" ht="15.75" x14ac:dyDescent="0.2">
      <c r="B47" s="49" t="s">
        <v>94</v>
      </c>
      <c r="C47" s="50"/>
      <c r="D47" s="50"/>
      <c r="E47" s="51"/>
      <c r="F47" s="50"/>
      <c r="G47" s="119">
        <f>ROUND(SUM(G36:I45,G4:I34),-2)</f>
        <v>27200</v>
      </c>
      <c r="H47" s="120"/>
      <c r="I47" s="121"/>
      <c r="J47" s="85">
        <f>ROUND(SUM(J36:J45,J4:J34),-4)</f>
        <v>3100000</v>
      </c>
    </row>
    <row r="48" spans="2:15" ht="15.75" x14ac:dyDescent="0.2">
      <c r="B48" s="52" t="s">
        <v>93</v>
      </c>
      <c r="C48" s="50"/>
      <c r="D48" s="50"/>
      <c r="E48" s="51"/>
      <c r="F48" s="50"/>
      <c r="G48" s="53"/>
      <c r="H48" s="53"/>
      <c r="I48" s="53"/>
      <c r="J48" s="85">
        <f>ROUND((500+8421)*O10,-3)</f>
        <v>143000</v>
      </c>
    </row>
    <row r="49" spans="2:10" ht="15.75" x14ac:dyDescent="0.2">
      <c r="B49" s="52" t="s">
        <v>92</v>
      </c>
      <c r="C49" s="54"/>
      <c r="D49" s="54"/>
      <c r="E49" s="55"/>
      <c r="F49" s="54"/>
      <c r="G49" s="55"/>
      <c r="H49" s="56"/>
      <c r="I49" s="56"/>
      <c r="J49" s="86">
        <f>ROUND(J47+J48,-4)</f>
        <v>3240000</v>
      </c>
    </row>
    <row r="52" spans="2:10" x14ac:dyDescent="0.2">
      <c r="B52" s="77" t="s">
        <v>79</v>
      </c>
    </row>
    <row r="53" spans="2:10" ht="15.75" x14ac:dyDescent="0.2">
      <c r="B53" s="87" t="s">
        <v>103</v>
      </c>
    </row>
    <row r="54" spans="2:10" ht="15.75" x14ac:dyDescent="0.2">
      <c r="B54" s="87" t="s">
        <v>91</v>
      </c>
    </row>
    <row r="55" spans="2:10" ht="15.75" x14ac:dyDescent="0.2">
      <c r="B55" s="87" t="s">
        <v>104</v>
      </c>
    </row>
    <row r="56" spans="2:10" ht="15.75" x14ac:dyDescent="0.2">
      <c r="B56" s="87" t="s">
        <v>105</v>
      </c>
    </row>
    <row r="57" spans="2:10" ht="15.75" x14ac:dyDescent="0.2">
      <c r="B57" s="87" t="s">
        <v>106</v>
      </c>
    </row>
    <row r="58" spans="2:10" ht="15.75" x14ac:dyDescent="0.2">
      <c r="B58" s="87" t="s">
        <v>112</v>
      </c>
    </row>
    <row r="59" spans="2:10" ht="15.75" x14ac:dyDescent="0.2">
      <c r="B59" s="106" t="s">
        <v>107</v>
      </c>
    </row>
    <row r="60" spans="2:10" ht="15.75" x14ac:dyDescent="0.2">
      <c r="B60" s="87" t="s">
        <v>108</v>
      </c>
    </row>
    <row r="61" spans="2:10" ht="15.75" x14ac:dyDescent="0.2">
      <c r="B61" s="87" t="s">
        <v>102</v>
      </c>
    </row>
    <row r="62" spans="2:10" ht="15.75" x14ac:dyDescent="0.2">
      <c r="B62" s="87" t="s">
        <v>109</v>
      </c>
    </row>
    <row r="63" spans="2:10" ht="15.75" x14ac:dyDescent="0.2">
      <c r="B63" s="87" t="s">
        <v>110</v>
      </c>
    </row>
    <row r="64" spans="2:10" ht="18.75" x14ac:dyDescent="0.2">
      <c r="B64" s="107" t="s">
        <v>111</v>
      </c>
    </row>
  </sheetData>
  <mergeCells count="3">
    <mergeCell ref="G35:I35"/>
    <mergeCell ref="G46:I46"/>
    <mergeCell ref="G47:I4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4"/>
  <sheetViews>
    <sheetView topLeftCell="B21" workbookViewId="0">
      <selection activeCell="O5" sqref="O5:O7"/>
    </sheetView>
  </sheetViews>
  <sheetFormatPr defaultColWidth="9.140625" defaultRowHeight="15" x14ac:dyDescent="0.25"/>
  <cols>
    <col min="1" max="1" width="2.42578125" style="60" customWidth="1"/>
    <col min="2" max="2" width="34.85546875" style="60" customWidth="1"/>
    <col min="3" max="3" width="10.42578125" style="58" customWidth="1"/>
    <col min="4" max="4" width="9.140625" style="58"/>
    <col min="5" max="5" width="9.140625" style="59"/>
    <col min="6" max="6" width="9.140625" style="58"/>
    <col min="7" max="9" width="9.140625" style="59"/>
    <col min="10" max="10" width="10.42578125" style="58" customWidth="1"/>
    <col min="11" max="12" width="9.140625" style="60"/>
    <col min="13" max="13" width="13.28515625" style="60" customWidth="1"/>
    <col min="14" max="16384" width="9.140625" style="60"/>
  </cols>
  <sheetData>
    <row r="1" spans="2:16" ht="15.75" x14ac:dyDescent="0.25">
      <c r="B1" s="57" t="s">
        <v>58</v>
      </c>
    </row>
    <row r="3" spans="2:16" ht="76.5" x14ac:dyDescent="0.25">
      <c r="B3" s="7" t="s">
        <v>0</v>
      </c>
      <c r="C3" s="7" t="s">
        <v>3</v>
      </c>
      <c r="D3" s="7" t="s">
        <v>52</v>
      </c>
      <c r="E3" s="8" t="s">
        <v>51</v>
      </c>
      <c r="F3" s="7" t="s">
        <v>50</v>
      </c>
      <c r="G3" s="8" t="s">
        <v>6</v>
      </c>
      <c r="H3" s="8" t="s">
        <v>7</v>
      </c>
      <c r="I3" s="8" t="s">
        <v>8</v>
      </c>
      <c r="J3" s="10" t="s">
        <v>10</v>
      </c>
      <c r="M3" s="74"/>
      <c r="N3" s="74"/>
      <c r="O3" s="74" t="s">
        <v>72</v>
      </c>
    </row>
    <row r="4" spans="2:16" x14ac:dyDescent="0.25">
      <c r="B4" s="11" t="s">
        <v>42</v>
      </c>
      <c r="C4" s="17">
        <v>40</v>
      </c>
      <c r="D4" s="17">
        <v>1</v>
      </c>
      <c r="E4" s="17">
        <f>C4*D4</f>
        <v>40</v>
      </c>
      <c r="F4" s="17">
        <v>0</v>
      </c>
      <c r="G4" s="17">
        <f>E4*F4</f>
        <v>0</v>
      </c>
      <c r="H4" s="17">
        <f>G4*0.05</f>
        <v>0</v>
      </c>
      <c r="I4" s="17">
        <f>G4*0.1</f>
        <v>0</v>
      </c>
      <c r="J4" s="89">
        <f>G4*$N$5+H4*$N$6+I4*$N$7</f>
        <v>0</v>
      </c>
      <c r="M4" s="99" t="s">
        <v>2</v>
      </c>
      <c r="N4" s="100"/>
    </row>
    <row r="5" spans="2:16" ht="25.5" x14ac:dyDescent="0.25">
      <c r="B5" s="11" t="s">
        <v>43</v>
      </c>
      <c r="C5" s="17">
        <v>2</v>
      </c>
      <c r="D5" s="17">
        <v>1</v>
      </c>
      <c r="E5" s="17">
        <f>C5*D5</f>
        <v>2</v>
      </c>
      <c r="F5" s="17">
        <v>0</v>
      </c>
      <c r="G5" s="17">
        <f>E5*F5</f>
        <v>0</v>
      </c>
      <c r="H5" s="17">
        <f>G5*0.05</f>
        <v>0</v>
      </c>
      <c r="I5" s="17">
        <f>G5*0.1</f>
        <v>0</v>
      </c>
      <c r="J5" s="89">
        <f>G5*$N$5+H5*$N$6+I5*$N$7</f>
        <v>0</v>
      </c>
      <c r="M5" s="101" t="s">
        <v>76</v>
      </c>
      <c r="N5" s="102">
        <v>48.75</v>
      </c>
      <c r="O5" s="112" t="s">
        <v>88</v>
      </c>
    </row>
    <row r="6" spans="2:16" x14ac:dyDescent="0.25">
      <c r="B6" s="11" t="s">
        <v>44</v>
      </c>
      <c r="C6" s="17">
        <v>40</v>
      </c>
      <c r="D6" s="17">
        <v>1</v>
      </c>
      <c r="E6" s="17">
        <f>C6*D6</f>
        <v>40</v>
      </c>
      <c r="F6" s="17">
        <v>0</v>
      </c>
      <c r="G6" s="17">
        <f>E6*F6</f>
        <v>0</v>
      </c>
      <c r="H6" s="17">
        <f>G6*0.05</f>
        <v>0</v>
      </c>
      <c r="I6" s="17">
        <f>G6*0.1</f>
        <v>0</v>
      </c>
      <c r="J6" s="89">
        <f>G6*$N$5+H6*$N$6+I6*$N$7</f>
        <v>0</v>
      </c>
      <c r="M6" s="101" t="s">
        <v>77</v>
      </c>
      <c r="N6" s="103">
        <v>65.709999999999994</v>
      </c>
      <c r="O6" s="112" t="s">
        <v>88</v>
      </c>
    </row>
    <row r="7" spans="2:16" x14ac:dyDescent="0.25">
      <c r="B7" s="11" t="s">
        <v>11</v>
      </c>
      <c r="C7" s="62"/>
      <c r="D7" s="62"/>
      <c r="E7" s="62"/>
      <c r="F7" s="62"/>
      <c r="G7" s="62"/>
      <c r="H7" s="62"/>
      <c r="I7" s="62"/>
      <c r="J7" s="62"/>
      <c r="M7" s="104" t="s">
        <v>75</v>
      </c>
      <c r="N7" s="105">
        <v>26.38</v>
      </c>
      <c r="O7" s="112" t="s">
        <v>88</v>
      </c>
    </row>
    <row r="8" spans="2:16" ht="25.5" x14ac:dyDescent="0.25">
      <c r="B8" s="11" t="s">
        <v>45</v>
      </c>
      <c r="C8" s="17" t="s">
        <v>1</v>
      </c>
      <c r="D8" s="17"/>
      <c r="E8" s="62"/>
      <c r="F8" s="62"/>
      <c r="G8" s="62"/>
      <c r="H8" s="62"/>
      <c r="I8" s="62"/>
      <c r="J8" s="62"/>
    </row>
    <row r="9" spans="2:16" ht="15.75" x14ac:dyDescent="0.25">
      <c r="B9" s="11" t="s">
        <v>46</v>
      </c>
      <c r="C9" s="17" t="s">
        <v>1</v>
      </c>
      <c r="D9" s="17"/>
      <c r="E9" s="62"/>
      <c r="F9" s="62"/>
      <c r="G9" s="62"/>
      <c r="H9" s="62"/>
      <c r="I9" s="62"/>
      <c r="J9" s="62"/>
      <c r="M9" s="63"/>
    </row>
    <row r="10" spans="2:16" ht="15.75" x14ac:dyDescent="0.25">
      <c r="B10" s="11" t="s">
        <v>24</v>
      </c>
      <c r="C10" s="17" t="s">
        <v>1</v>
      </c>
      <c r="D10" s="64"/>
      <c r="E10" s="62"/>
      <c r="F10" s="62"/>
      <c r="G10" s="62"/>
      <c r="H10" s="62"/>
      <c r="I10" s="62"/>
      <c r="J10" s="62"/>
      <c r="M10" s="65"/>
    </row>
    <row r="11" spans="2:16" ht="25.5" x14ac:dyDescent="0.25">
      <c r="B11" s="11" t="s">
        <v>47</v>
      </c>
      <c r="C11" s="17" t="s">
        <v>1</v>
      </c>
      <c r="D11" s="17"/>
      <c r="E11" s="62"/>
      <c r="F11" s="62"/>
      <c r="G11" s="62"/>
      <c r="H11" s="62"/>
      <c r="I11" s="62"/>
      <c r="J11" s="62"/>
      <c r="O11" s="66"/>
      <c r="P11" s="66"/>
    </row>
    <row r="12" spans="2:16" ht="15.75" x14ac:dyDescent="0.25">
      <c r="B12" s="11" t="s">
        <v>48</v>
      </c>
      <c r="C12" s="17">
        <v>2</v>
      </c>
      <c r="D12" s="17">
        <v>1</v>
      </c>
      <c r="E12" s="17">
        <f t="shared" ref="E12:E18" si="0">C12*D12</f>
        <v>2</v>
      </c>
      <c r="F12" s="17">
        <v>0</v>
      </c>
      <c r="G12" s="17">
        <f t="shared" ref="G12:G16" si="1">E12*F12</f>
        <v>0</v>
      </c>
      <c r="H12" s="17">
        <f t="shared" ref="H12:H18" si="2">G12*0.05</f>
        <v>0</v>
      </c>
      <c r="I12" s="17">
        <f t="shared" ref="I12:I18" si="3">G12*0.1</f>
        <v>0</v>
      </c>
      <c r="J12" s="89">
        <f t="shared" ref="J12:J18" si="4">G12*$N$5+H12*$N$6+I12*$N$7</f>
        <v>0</v>
      </c>
      <c r="O12" s="66"/>
      <c r="P12" s="66"/>
    </row>
    <row r="13" spans="2:16" ht="15.75" x14ac:dyDescent="0.25">
      <c r="B13" s="11" t="s">
        <v>49</v>
      </c>
      <c r="C13" s="17">
        <v>2</v>
      </c>
      <c r="D13" s="17">
        <v>1</v>
      </c>
      <c r="E13" s="17">
        <f t="shared" si="0"/>
        <v>2</v>
      </c>
      <c r="F13" s="17">
        <v>0</v>
      </c>
      <c r="G13" s="17">
        <f t="shared" si="1"/>
        <v>0</v>
      </c>
      <c r="H13" s="17">
        <f t="shared" si="2"/>
        <v>0</v>
      </c>
      <c r="I13" s="17">
        <f t="shared" si="3"/>
        <v>0</v>
      </c>
      <c r="J13" s="89">
        <f t="shared" si="4"/>
        <v>0</v>
      </c>
      <c r="O13" s="66"/>
      <c r="P13" s="66"/>
    </row>
    <row r="14" spans="2:16" ht="25.5" x14ac:dyDescent="0.25">
      <c r="B14" s="11" t="s">
        <v>74</v>
      </c>
      <c r="C14" s="17">
        <v>8</v>
      </c>
      <c r="D14" s="17">
        <v>1</v>
      </c>
      <c r="E14" s="17">
        <f t="shared" si="0"/>
        <v>8</v>
      </c>
      <c r="F14" s="17">
        <v>6.4</v>
      </c>
      <c r="G14" s="17">
        <f t="shared" si="1"/>
        <v>51.2</v>
      </c>
      <c r="H14" s="17">
        <f t="shared" si="2"/>
        <v>2.5600000000000005</v>
      </c>
      <c r="I14" s="17">
        <f t="shared" si="3"/>
        <v>5.120000000000001</v>
      </c>
      <c r="J14" s="61">
        <f>G14*$N$5+H14*$N$6+I14*$N$7</f>
        <v>2799.2831999999999</v>
      </c>
    </row>
    <row r="15" spans="2:16" ht="15.75" x14ac:dyDescent="0.25">
      <c r="B15" s="11" t="s">
        <v>98</v>
      </c>
      <c r="C15" s="17">
        <v>8</v>
      </c>
      <c r="D15" s="17">
        <v>0.4</v>
      </c>
      <c r="E15" s="17">
        <f t="shared" si="0"/>
        <v>3.2</v>
      </c>
      <c r="F15" s="17">
        <v>16</v>
      </c>
      <c r="G15" s="17">
        <f t="shared" si="1"/>
        <v>51.2</v>
      </c>
      <c r="H15" s="17">
        <f t="shared" si="2"/>
        <v>2.5600000000000005</v>
      </c>
      <c r="I15" s="17">
        <f t="shared" si="3"/>
        <v>5.120000000000001</v>
      </c>
      <c r="J15" s="61">
        <f t="shared" si="4"/>
        <v>2799.2831999999999</v>
      </c>
    </row>
    <row r="16" spans="2:16" x14ac:dyDescent="0.25">
      <c r="B16" s="11" t="s">
        <v>73</v>
      </c>
      <c r="C16" s="17">
        <v>2</v>
      </c>
      <c r="D16" s="17">
        <v>1</v>
      </c>
      <c r="E16" s="17">
        <f t="shared" si="0"/>
        <v>2</v>
      </c>
      <c r="F16" s="17">
        <v>0</v>
      </c>
      <c r="G16" s="17">
        <f t="shared" si="1"/>
        <v>0</v>
      </c>
      <c r="H16" s="17">
        <f t="shared" si="2"/>
        <v>0</v>
      </c>
      <c r="I16" s="17">
        <f t="shared" si="3"/>
        <v>0</v>
      </c>
      <c r="J16" s="89">
        <f t="shared" si="4"/>
        <v>0</v>
      </c>
      <c r="K16" s="58"/>
    </row>
    <row r="17" spans="2:11" ht="31.5" x14ac:dyDescent="0.25">
      <c r="B17" s="11" t="s">
        <v>78</v>
      </c>
      <c r="C17" s="17">
        <v>1</v>
      </c>
      <c r="D17" s="17">
        <v>4</v>
      </c>
      <c r="E17" s="17">
        <f>C17*D17</f>
        <v>4</v>
      </c>
      <c r="F17" s="17">
        <v>11</v>
      </c>
      <c r="G17" s="17">
        <f>E17*F17</f>
        <v>44</v>
      </c>
      <c r="H17" s="17">
        <f t="shared" si="2"/>
        <v>2.2000000000000002</v>
      </c>
      <c r="I17" s="17">
        <f t="shared" si="3"/>
        <v>4.4000000000000004</v>
      </c>
      <c r="J17" s="61">
        <f t="shared" si="4"/>
        <v>2405.634</v>
      </c>
      <c r="K17" s="111" t="s">
        <v>115</v>
      </c>
    </row>
    <row r="18" spans="2:11" ht="34.5" x14ac:dyDescent="0.25">
      <c r="B18" s="67" t="s">
        <v>101</v>
      </c>
      <c r="C18" s="21">
        <v>4</v>
      </c>
      <c r="D18" s="21">
        <v>1</v>
      </c>
      <c r="E18" s="17">
        <f t="shared" si="0"/>
        <v>4</v>
      </c>
      <c r="F18" s="21">
        <v>1</v>
      </c>
      <c r="G18" s="17">
        <f>E18*F18</f>
        <v>4</v>
      </c>
      <c r="H18" s="17">
        <f t="shared" si="2"/>
        <v>0.2</v>
      </c>
      <c r="I18" s="17">
        <f t="shared" si="3"/>
        <v>0.4</v>
      </c>
      <c r="J18" s="61">
        <f t="shared" si="4"/>
        <v>218.69399999999999</v>
      </c>
      <c r="K18" s="58"/>
    </row>
    <row r="19" spans="2:11" ht="15.75" x14ac:dyDescent="0.25">
      <c r="B19" s="68" t="s">
        <v>59</v>
      </c>
      <c r="C19" s="69"/>
      <c r="D19" s="69"/>
      <c r="E19" s="69"/>
      <c r="F19" s="69"/>
      <c r="G19" s="122">
        <f>SUM(G4:I18)</f>
        <v>172.96</v>
      </c>
      <c r="H19" s="123"/>
      <c r="I19" s="124"/>
      <c r="J19" s="70">
        <f>ROUND(SUM(J4:J18),-1)</f>
        <v>8220</v>
      </c>
      <c r="K19" s="58"/>
    </row>
    <row r="20" spans="2:11" x14ac:dyDescent="0.25">
      <c r="E20" s="58"/>
      <c r="F20" s="59"/>
      <c r="G20" s="58"/>
      <c r="J20" s="59"/>
      <c r="K20" s="58"/>
    </row>
    <row r="21" spans="2:11" ht="15.75" x14ac:dyDescent="0.25">
      <c r="B21" s="75" t="s">
        <v>79</v>
      </c>
      <c r="E21" s="58"/>
      <c r="F21" s="59"/>
      <c r="G21" s="58"/>
      <c r="J21" s="59"/>
      <c r="K21" s="58"/>
    </row>
    <row r="22" spans="2:11" ht="15.75" x14ac:dyDescent="0.25">
      <c r="B22" s="76" t="s">
        <v>86</v>
      </c>
      <c r="E22" s="58"/>
      <c r="F22" s="59"/>
      <c r="G22" s="58"/>
      <c r="J22" s="59"/>
      <c r="K22" s="58"/>
    </row>
    <row r="23" spans="2:11" ht="15.75" x14ac:dyDescent="0.25">
      <c r="B23" s="76" t="s">
        <v>89</v>
      </c>
      <c r="E23" s="58"/>
      <c r="F23" s="59"/>
      <c r="G23" s="58"/>
      <c r="J23" s="59"/>
      <c r="K23" s="58"/>
    </row>
    <row r="24" spans="2:11" ht="15.75" x14ac:dyDescent="0.25">
      <c r="B24" s="76" t="s">
        <v>80</v>
      </c>
      <c r="D24" s="71"/>
      <c r="E24" s="58"/>
      <c r="F24" s="59"/>
      <c r="G24" s="58"/>
      <c r="J24" s="59"/>
      <c r="K24" s="58"/>
    </row>
    <row r="25" spans="2:11" ht="15.75" x14ac:dyDescent="0.25">
      <c r="B25" s="76" t="s">
        <v>100</v>
      </c>
      <c r="E25" s="58"/>
      <c r="F25" s="59"/>
      <c r="G25" s="58"/>
      <c r="J25" s="59"/>
      <c r="K25" s="58"/>
    </row>
    <row r="26" spans="2:11" ht="15.75" x14ac:dyDescent="0.25">
      <c r="B26" s="76" t="s">
        <v>81</v>
      </c>
      <c r="E26" s="58"/>
      <c r="F26" s="59"/>
      <c r="G26" s="58"/>
      <c r="J26" s="59"/>
      <c r="K26" s="58"/>
    </row>
    <row r="27" spans="2:11" ht="15.75" x14ac:dyDescent="0.25">
      <c r="B27" s="76" t="s">
        <v>99</v>
      </c>
      <c r="E27" s="58"/>
      <c r="F27" s="59"/>
      <c r="G27" s="58"/>
      <c r="J27" s="59"/>
      <c r="K27" s="58"/>
    </row>
    <row r="28" spans="2:11" ht="15.75" x14ac:dyDescent="0.25">
      <c r="B28" s="76" t="s">
        <v>82</v>
      </c>
      <c r="E28" s="58"/>
      <c r="F28" s="59"/>
      <c r="G28" s="58"/>
      <c r="J28" s="59"/>
      <c r="K28" s="58"/>
    </row>
    <row r="29" spans="2:11" ht="15.75" x14ac:dyDescent="0.25">
      <c r="B29" s="76" t="s">
        <v>83</v>
      </c>
      <c r="E29" s="58"/>
      <c r="F29" s="59"/>
      <c r="G29" s="58"/>
      <c r="J29" s="59"/>
      <c r="K29" s="58"/>
    </row>
    <row r="30" spans="2:11" ht="18.75" x14ac:dyDescent="0.25">
      <c r="B30" s="72"/>
      <c r="E30" s="58"/>
      <c r="F30" s="59"/>
      <c r="G30" s="58"/>
      <c r="J30" s="59"/>
      <c r="K30" s="58"/>
    </row>
    <row r="31" spans="2:11" x14ac:dyDescent="0.25">
      <c r="E31" s="58"/>
      <c r="F31" s="59"/>
      <c r="G31" s="58"/>
      <c r="J31" s="59"/>
      <c r="K31" s="58"/>
    </row>
    <row r="32" spans="2:11" x14ac:dyDescent="0.25">
      <c r="E32" s="58"/>
      <c r="F32" s="59"/>
      <c r="G32" s="58"/>
      <c r="J32" s="59"/>
      <c r="K32" s="58"/>
    </row>
    <row r="33" spans="5:11" x14ac:dyDescent="0.25">
      <c r="E33" s="58"/>
      <c r="F33" s="59"/>
      <c r="G33" s="58"/>
      <c r="J33" s="59"/>
      <c r="K33" s="58"/>
    </row>
    <row r="34" spans="5:11" x14ac:dyDescent="0.25">
      <c r="E34" s="58"/>
      <c r="F34" s="59"/>
      <c r="G34" s="58"/>
      <c r="J34" s="59"/>
      <c r="K34" s="58"/>
    </row>
    <row r="35" spans="5:11" x14ac:dyDescent="0.25">
      <c r="E35" s="58"/>
      <c r="F35" s="59"/>
      <c r="G35" s="58"/>
      <c r="J35" s="59"/>
      <c r="K35" s="58"/>
    </row>
    <row r="36" spans="5:11" x14ac:dyDescent="0.25">
      <c r="E36" s="58"/>
      <c r="F36" s="59"/>
      <c r="G36" s="58"/>
      <c r="J36" s="59"/>
      <c r="K36" s="58"/>
    </row>
    <row r="37" spans="5:11" x14ac:dyDescent="0.25">
      <c r="E37" s="58"/>
      <c r="F37" s="59"/>
      <c r="G37" s="58"/>
      <c r="J37" s="59"/>
      <c r="K37" s="58"/>
    </row>
    <row r="38" spans="5:11" x14ac:dyDescent="0.25">
      <c r="E38" s="58"/>
      <c r="F38" s="59"/>
      <c r="G38" s="58"/>
      <c r="J38" s="59"/>
      <c r="K38" s="58"/>
    </row>
    <row r="39" spans="5:11" x14ac:dyDescent="0.25">
      <c r="E39" s="58"/>
      <c r="F39" s="59"/>
      <c r="G39" s="58"/>
      <c r="J39" s="59"/>
      <c r="K39" s="58"/>
    </row>
    <row r="40" spans="5:11" x14ac:dyDescent="0.25">
      <c r="E40" s="58"/>
      <c r="F40" s="59"/>
      <c r="G40" s="58"/>
      <c r="J40" s="59"/>
      <c r="K40" s="58"/>
    </row>
    <row r="41" spans="5:11" x14ac:dyDescent="0.25">
      <c r="E41" s="58"/>
      <c r="F41" s="59"/>
      <c r="G41" s="58"/>
      <c r="J41" s="59"/>
      <c r="K41" s="58"/>
    </row>
    <row r="42" spans="5:11" x14ac:dyDescent="0.25">
      <c r="K42" s="58"/>
    </row>
    <row r="43" spans="5:11" x14ac:dyDescent="0.25">
      <c r="K43" s="58"/>
    </row>
    <row r="44" spans="5:11" x14ac:dyDescent="0.25">
      <c r="K44" s="58"/>
    </row>
    <row r="45" spans="5:11" x14ac:dyDescent="0.25">
      <c r="K45" s="58"/>
    </row>
    <row r="46" spans="5:11" x14ac:dyDescent="0.25">
      <c r="F46" s="59"/>
      <c r="G46" s="58"/>
      <c r="J46" s="59"/>
      <c r="K46" s="58"/>
    </row>
    <row r="47" spans="5:11" x14ac:dyDescent="0.25">
      <c r="K47" s="58"/>
    </row>
    <row r="48" spans="5:11" x14ac:dyDescent="0.25">
      <c r="K48" s="58"/>
    </row>
    <row r="49" spans="11:11" ht="31.5" customHeight="1" x14ac:dyDescent="0.25">
      <c r="K49" s="58"/>
    </row>
    <row r="54" spans="11:11" x14ac:dyDescent="0.25">
      <c r="K54" s="58"/>
    </row>
  </sheetData>
  <mergeCells count="1">
    <mergeCell ref="G19:I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JSellers</dc:creator>
  <cp:lastModifiedBy>wwrigley</cp:lastModifiedBy>
  <dcterms:created xsi:type="dcterms:W3CDTF">2012-03-22T14:58:53Z</dcterms:created>
  <dcterms:modified xsi:type="dcterms:W3CDTF">2019-02-15T17:29:28Z</dcterms:modified>
</cp:coreProperties>
</file>