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New ICRs\"/>
    </mc:Choice>
  </mc:AlternateContent>
  <bookViews>
    <workbookView xWindow="480" yWindow="150" windowWidth="18195" windowHeight="10035"/>
  </bookViews>
  <sheets>
    <sheet name="Respondents" sheetId="3" r:id="rId1"/>
    <sheet name="Responses" sheetId="6" r:id="rId2"/>
    <sheet name="Sheet2" sheetId="4" state="hidden" r:id="rId3"/>
    <sheet name="Industry" sheetId="1" r:id="rId4"/>
    <sheet name="Agency" sheetId="2" r:id="rId5"/>
  </sheets>
  <calcPr calcId="171027"/>
</workbook>
</file>

<file path=xl/calcChain.xml><?xml version="1.0" encoding="utf-8"?>
<calcChain xmlns="http://schemas.openxmlformats.org/spreadsheetml/2006/main">
  <c r="C8" i="6" l="1"/>
  <c r="C9" i="6"/>
  <c r="C10" i="6"/>
  <c r="C11" i="6"/>
  <c r="C12" i="6"/>
  <c r="C13" i="6"/>
  <c r="C14" i="6"/>
  <c r="C15" i="6"/>
  <c r="C16" i="6"/>
  <c r="C17" i="6"/>
  <c r="C7" i="6"/>
  <c r="B8" i="6"/>
  <c r="B9" i="6"/>
  <c r="B10" i="6"/>
  <c r="B11" i="6"/>
  <c r="B12" i="6"/>
  <c r="B13" i="6"/>
  <c r="B14" i="6"/>
  <c r="B15" i="6"/>
  <c r="B16" i="6"/>
  <c r="B17" i="6"/>
  <c r="B7" i="6"/>
  <c r="M44" i="1"/>
  <c r="M42" i="1"/>
  <c r="D12" i="2"/>
  <c r="E12" i="2"/>
  <c r="D7" i="2"/>
  <c r="E7" i="2"/>
  <c r="F7" i="2" s="1"/>
  <c r="D8" i="2"/>
  <c r="E8" i="2"/>
  <c r="C5" i="2"/>
  <c r="E10" i="2"/>
  <c r="E11" i="2"/>
  <c r="E9" i="2"/>
  <c r="E5" i="2"/>
  <c r="E6" i="2"/>
  <c r="E4" i="2"/>
  <c r="D11" i="2"/>
  <c r="F11" i="2" s="1"/>
  <c r="I46" i="1"/>
  <c r="F46" i="1"/>
  <c r="F33" i="1"/>
  <c r="G33" i="1" s="1"/>
  <c r="D36" i="1"/>
  <c r="D33" i="1"/>
  <c r="C32" i="1"/>
  <c r="E22" i="1"/>
  <c r="E34" i="1" s="1"/>
  <c r="E21" i="1"/>
  <c r="E35" i="1" s="1"/>
  <c r="B5" i="3"/>
  <c r="D19" i="1"/>
  <c r="D18" i="1"/>
  <c r="D17" i="1"/>
  <c r="F17" i="1" s="1"/>
  <c r="D16" i="1"/>
  <c r="F16" i="1" s="1"/>
  <c r="E20" i="1"/>
  <c r="E19" i="1"/>
  <c r="F19" i="1" s="1"/>
  <c r="E18" i="1"/>
  <c r="E14" i="1"/>
  <c r="E7" i="1"/>
  <c r="E36" i="1" s="1"/>
  <c r="C9" i="1"/>
  <c r="D9" i="1" s="1"/>
  <c r="F9" i="1" s="1"/>
  <c r="D22" i="1"/>
  <c r="E15" i="6" l="1"/>
  <c r="E7" i="6"/>
  <c r="E14" i="6"/>
  <c r="E10" i="6"/>
  <c r="E11" i="6"/>
  <c r="F12" i="2"/>
  <c r="E17" i="6"/>
  <c r="E13" i="6"/>
  <c r="E9" i="6"/>
  <c r="E16" i="6"/>
  <c r="E12" i="6"/>
  <c r="E8" i="6"/>
  <c r="H7" i="2"/>
  <c r="G7" i="2"/>
  <c r="H12" i="2"/>
  <c r="G12" i="2"/>
  <c r="F8" i="2"/>
  <c r="G8" i="2" s="1"/>
  <c r="I7" i="2"/>
  <c r="G11" i="2"/>
  <c r="H11" i="2"/>
  <c r="H33" i="1"/>
  <c r="I33" i="1" s="1"/>
  <c r="H16" i="1"/>
  <c r="G16" i="1"/>
  <c r="I16" i="1" s="1"/>
  <c r="H17" i="1"/>
  <c r="G17" i="1"/>
  <c r="I17" i="1" s="1"/>
  <c r="F18" i="1"/>
  <c r="H18" i="1" s="1"/>
  <c r="E41" i="1"/>
  <c r="E42" i="1"/>
  <c r="H19" i="1"/>
  <c r="G19" i="1"/>
  <c r="F36" i="1"/>
  <c r="G36" i="1" s="1"/>
  <c r="F22" i="1"/>
  <c r="G22" i="1" s="1"/>
  <c r="H9" i="1"/>
  <c r="G9" i="1"/>
  <c r="E18" i="6" l="1"/>
  <c r="I12" i="2"/>
  <c r="I11" i="2"/>
  <c r="H8" i="2"/>
  <c r="I8" i="2" s="1"/>
  <c r="G18" i="1"/>
  <c r="I18" i="1"/>
  <c r="I9" i="1"/>
  <c r="I19" i="1"/>
  <c r="H22" i="1"/>
  <c r="I22" i="1" s="1"/>
  <c r="H36" i="1"/>
  <c r="I36" i="1" s="1"/>
  <c r="B4" i="3" l="1"/>
  <c r="B21" i="3"/>
  <c r="B20" i="3"/>
  <c r="D4" i="2" l="1"/>
  <c r="F4" i="2" s="1"/>
  <c r="H4" i="2" s="1"/>
  <c r="G4" i="2" l="1"/>
  <c r="I4" i="2" s="1"/>
  <c r="D6" i="2" l="1"/>
  <c r="F6" i="2" s="1"/>
  <c r="D10" i="2"/>
  <c r="F10" i="2" s="1"/>
  <c r="D5" i="2"/>
  <c r="F5" i="2" s="1"/>
  <c r="D9" i="2"/>
  <c r="F9" i="2" s="1"/>
  <c r="H9" i="2" l="1"/>
  <c r="G9" i="2"/>
  <c r="G10" i="2"/>
  <c r="H10" i="2"/>
  <c r="H6" i="2"/>
  <c r="G6" i="2"/>
  <c r="G5" i="2"/>
  <c r="H5" i="2"/>
  <c r="I10" i="2" l="1"/>
  <c r="I6" i="2"/>
  <c r="I5" i="2"/>
  <c r="D42" i="1"/>
  <c r="F42" i="1" s="1"/>
  <c r="D41" i="1"/>
  <c r="F41" i="1" s="1"/>
  <c r="D39" i="1"/>
  <c r="F39" i="1" s="1"/>
  <c r="D38" i="1"/>
  <c r="F38" i="1" s="1"/>
  <c r="D37" i="1"/>
  <c r="F37" i="1" s="1"/>
  <c r="H37" i="1" s="1"/>
  <c r="D35" i="1"/>
  <c r="F35" i="1" s="1"/>
  <c r="D34" i="1"/>
  <c r="F34" i="1" s="1"/>
  <c r="H34" i="1" s="1"/>
  <c r="D32" i="1"/>
  <c r="F32" i="1" s="1"/>
  <c r="D31" i="1"/>
  <c r="F31" i="1" s="1"/>
  <c r="D23" i="1"/>
  <c r="F23" i="1" s="1"/>
  <c r="D21" i="1"/>
  <c r="F21" i="1" s="1"/>
  <c r="H21" i="1" s="1"/>
  <c r="D20" i="1"/>
  <c r="F20" i="1" s="1"/>
  <c r="H20" i="1" s="1"/>
  <c r="D15" i="1"/>
  <c r="F15" i="1" s="1"/>
  <c r="G15" i="1" s="1"/>
  <c r="D14" i="1"/>
  <c r="F14" i="1" s="1"/>
  <c r="H14" i="1" s="1"/>
  <c r="D13" i="1"/>
  <c r="F13" i="1" s="1"/>
  <c r="H13" i="1" s="1"/>
  <c r="D7" i="1"/>
  <c r="F7" i="1" s="1"/>
  <c r="H32" i="1" l="1"/>
  <c r="G32" i="1"/>
  <c r="G42" i="1"/>
  <c r="H42" i="1"/>
  <c r="G38" i="1"/>
  <c r="G37" i="1"/>
  <c r="I37" i="1" s="1"/>
  <c r="G41" i="1"/>
  <c r="H41" i="1"/>
  <c r="H39" i="1"/>
  <c r="G39" i="1"/>
  <c r="H38" i="1"/>
  <c r="H35" i="1"/>
  <c r="G35" i="1"/>
  <c r="G31" i="1"/>
  <c r="H31" i="1"/>
  <c r="G34" i="1"/>
  <c r="I34" i="1" s="1"/>
  <c r="G23" i="1"/>
  <c r="H23" i="1"/>
  <c r="G21" i="1"/>
  <c r="I21" i="1" s="1"/>
  <c r="H15" i="1"/>
  <c r="G14" i="1"/>
  <c r="I14" i="1" s="1"/>
  <c r="G13" i="1"/>
  <c r="G20" i="1"/>
  <c r="I20" i="1" s="1"/>
  <c r="H7" i="1"/>
  <c r="G7" i="1"/>
  <c r="F43" i="1" l="1"/>
  <c r="F24" i="1"/>
  <c r="F44" i="1" s="1"/>
  <c r="I35" i="1"/>
  <c r="I38" i="1"/>
  <c r="I32" i="1"/>
  <c r="I42" i="1"/>
  <c r="I23" i="1"/>
  <c r="I39" i="1"/>
  <c r="I41" i="1"/>
  <c r="I31" i="1"/>
  <c r="I43" i="1" s="1"/>
  <c r="I7" i="1"/>
  <c r="F13" i="2"/>
  <c r="I13" i="1"/>
  <c r="I15" i="1"/>
  <c r="I24" i="1" l="1"/>
  <c r="I44" i="1" s="1"/>
  <c r="I9" i="2"/>
  <c r="I13" i="2" s="1"/>
</calcChain>
</file>

<file path=xl/comments1.xml><?xml version="1.0" encoding="utf-8"?>
<comments xmlns="http://schemas.openxmlformats.org/spreadsheetml/2006/main">
  <authors>
    <author>ASingleton</author>
  </authors>
  <commentList>
    <comment ref="E1" authorId="0" shapeId="0">
      <text>
        <r>
          <rPr>
            <b/>
            <sz val="9"/>
            <color indexed="81"/>
            <rFont val="Tahoma"/>
            <family val="2"/>
          </rPr>
          <t>ASingleton:</t>
        </r>
        <r>
          <rPr>
            <sz val="9"/>
            <color indexed="81"/>
            <rFont val="Tahoma"/>
            <family val="2"/>
          </rPr>
          <t xml:space="preserve">
Assume the two tread/retread facilities apply the same compliance option breakdown as the tire manufacturing facilities.</t>
        </r>
      </text>
    </comment>
  </commentList>
</comments>
</file>

<file path=xl/sharedStrings.xml><?xml version="1.0" encoding="utf-8"?>
<sst xmlns="http://schemas.openxmlformats.org/spreadsheetml/2006/main" count="195" uniqueCount="176">
  <si>
    <t>Burden item</t>
  </si>
  <si>
    <t>Subtotal  for Reporting  Requirements</t>
  </si>
  <si>
    <t xml:space="preserve">Subtotal  for Recordkeeping Requirements  </t>
  </si>
  <si>
    <t>Activity</t>
  </si>
  <si>
    <t>hr per resp</t>
  </si>
  <si>
    <t>Assumptions:</t>
  </si>
  <si>
    <t>(A)
Person hours per occurrence</t>
  </si>
  <si>
    <t>(B)
No. of occurrences per respondent per year</t>
  </si>
  <si>
    <r>
      <t xml:space="preserve">(D)
Respondents per year </t>
    </r>
    <r>
      <rPr>
        <b/>
        <vertAlign val="superscript"/>
        <sz val="12"/>
        <color theme="1"/>
        <rFont val="Times New Roman"/>
        <family val="1"/>
      </rPr>
      <t>a</t>
    </r>
  </si>
  <si>
    <r>
      <t>(H)
Total Cost per year</t>
    </r>
    <r>
      <rPr>
        <b/>
        <vertAlign val="superscript"/>
        <sz val="10"/>
        <color theme="1"/>
        <rFont val="Times New Roman"/>
        <family val="1"/>
      </rPr>
      <t>b</t>
    </r>
  </si>
  <si>
    <t>(C)
Person hours per respondent per year
(C=A x B)</t>
  </si>
  <si>
    <t>(E)
Technical person- hours per year
(E=C x D)</t>
  </si>
  <si>
    <t>(F)
Management person hours per year
(E x 0.05)</t>
  </si>
  <si>
    <t>(G)
Clerical person hours per year
(E x 0.1)</t>
  </si>
  <si>
    <t>(A)
EPA person-hours per occurrence</t>
  </si>
  <si>
    <t>(B)
No. of occurrences per plant per year</t>
  </si>
  <si>
    <t>(C)
EPA person hours per plant per year (A x B)</t>
  </si>
  <si>
    <r>
      <t>(D)
Plants per year</t>
    </r>
    <r>
      <rPr>
        <b/>
        <vertAlign val="superscript"/>
        <sz val="10"/>
        <color theme="1"/>
        <rFont val="Times New Roman"/>
        <family val="1"/>
      </rPr>
      <t>a</t>
    </r>
    <r>
      <rPr>
        <b/>
        <sz val="10"/>
        <color theme="1"/>
        <rFont val="Times New Roman"/>
        <family val="1"/>
      </rPr>
      <t xml:space="preserve">  </t>
    </r>
  </si>
  <si>
    <t>(E)
Technical person-hours per year
(C x D)</t>
  </si>
  <si>
    <t>(F)
Management person-hours per year
(E x 0.05)</t>
  </si>
  <si>
    <t>(G)
Clerical person-hours per year
(E x 0.1)</t>
  </si>
  <si>
    <r>
      <t>(H)
Cost, $</t>
    </r>
    <r>
      <rPr>
        <b/>
        <vertAlign val="superscript"/>
        <sz val="10"/>
        <color theme="1"/>
        <rFont val="Times New Roman"/>
        <family val="1"/>
      </rPr>
      <t>b</t>
    </r>
  </si>
  <si>
    <t xml:space="preserve">   F. Time to enter information</t>
  </si>
  <si>
    <t xml:space="preserve">   G. Time to train personnel</t>
  </si>
  <si>
    <r>
      <t xml:space="preserve">Review Initial notification reports </t>
    </r>
    <r>
      <rPr>
        <vertAlign val="superscript"/>
        <sz val="10"/>
        <color theme="1"/>
        <rFont val="Times New Roman"/>
        <family val="1"/>
      </rPr>
      <t>c</t>
    </r>
  </si>
  <si>
    <t xml:space="preserve">   A. Familiarization with rule requirements </t>
  </si>
  <si>
    <r>
      <t>b</t>
    </r>
    <r>
      <rPr>
        <sz val="10"/>
        <color theme="1"/>
        <rFont val="Times New Roman"/>
        <family val="1"/>
      </rPr>
      <t xml:space="preserve">  This cost is based on the following hourly labor rates times a 1.6 benefits multiplication factor to account for government overhead expenses: $64.80 for Managerial, $48.08 for Technical, and $26.02 Clerical.  These rates are from the Office of Personnel Management (OPM) “2017 General Schedule” which excludes locality rates of pay.</t>
    </r>
  </si>
  <si>
    <r>
      <t xml:space="preserve">   E. Develop record system </t>
    </r>
    <r>
      <rPr>
        <vertAlign val="superscript"/>
        <sz val="10"/>
        <color theme="1"/>
        <rFont val="Times New Roman"/>
        <family val="1"/>
      </rPr>
      <t>c</t>
    </r>
  </si>
  <si>
    <t>1.  Applications</t>
  </si>
  <si>
    <t>N/A</t>
  </si>
  <si>
    <t>2.  Survey and Studies</t>
  </si>
  <si>
    <t>3. Reporting Requirements</t>
  </si>
  <si>
    <t xml:space="preserve">   B. Required Activities</t>
  </si>
  <si>
    <t>C. Create Information</t>
  </si>
  <si>
    <t>D. Gather existing information</t>
  </si>
  <si>
    <t xml:space="preserve">   E. Write reports</t>
  </si>
  <si>
    <r>
      <t xml:space="preserve">   A. Familiarization with rule requirements</t>
    </r>
    <r>
      <rPr>
        <vertAlign val="superscript"/>
        <sz val="10"/>
        <color theme="1"/>
        <rFont val="Times New Roman"/>
        <family val="1"/>
      </rPr>
      <t>a</t>
    </r>
    <r>
      <rPr>
        <sz val="10"/>
        <color theme="1"/>
        <rFont val="Times New Roman"/>
        <family val="1"/>
      </rPr>
      <t xml:space="preserve"> </t>
    </r>
  </si>
  <si>
    <t>Existing Facilities</t>
  </si>
  <si>
    <t>New Facilities</t>
  </si>
  <si>
    <t>Tread</t>
  </si>
  <si>
    <t>Tire Manufacturing with Cord (Tube)</t>
  </si>
  <si>
    <t>Tire Manufacturing (no cord/Tube)</t>
  </si>
  <si>
    <t>Type of Facility</t>
  </si>
  <si>
    <t>We surveyed RMA members to see which compliance option in the MACT they are using and here is what we found:</t>
  </si>
  <si>
    <t>Option (a) Purchase Alternative – 8 RMA member facilities use this option</t>
  </si>
  <si>
    <t xml:space="preserve">Option (b) Monthly average alternative, without using add-on control devices – 12 RMA member facilities use this compliance option </t>
  </si>
  <si>
    <t>Option (c) Monthly average alternative, using an add-on control device – No RMA member facilities use this option</t>
  </si>
  <si>
    <t>Purchase Alternative</t>
  </si>
  <si>
    <t>Monthly average alternative, no control device</t>
  </si>
  <si>
    <t>Monthly average alternative, control device</t>
  </si>
  <si>
    <t>Requirements:</t>
  </si>
  <si>
    <t>Monthly purchase records</t>
  </si>
  <si>
    <t>NA - no sources.</t>
  </si>
  <si>
    <t>Reports</t>
  </si>
  <si>
    <t>Records</t>
  </si>
  <si>
    <t>Purchase records</t>
  </si>
  <si>
    <t>Results of Method 311 or approved alternative for each purchased solvent/cement</t>
  </si>
  <si>
    <t>Table 9, item 1.b</t>
  </si>
  <si>
    <t>Table 9, item 1.a</t>
  </si>
  <si>
    <t>Monthly solvent/cement usage</t>
  </si>
  <si>
    <t xml:space="preserve">Monthly rubber consumption usage. </t>
  </si>
  <si>
    <t>Data and calculations used to determine the monthly average mass percent for each HAP.</t>
  </si>
  <si>
    <t>Monthly averages of emissions in the appropriate emission limit format.</t>
  </si>
  <si>
    <t>§63.5994(a) and (b)(1).</t>
  </si>
  <si>
    <t>§63.5994(a) and (b)(2) (HAP content based, option 1) or §63.5994(c)(1-3) (Production based, option 2)</t>
  </si>
  <si>
    <t>N/A for cord</t>
  </si>
  <si>
    <t xml:space="preserve">Monthly average alternative, no control device </t>
  </si>
  <si>
    <t>Table 9, item 2.a (tire production); Table 11, item 1.a (cord production)</t>
  </si>
  <si>
    <t>Monthly coating usage</t>
  </si>
  <si>
    <t>Monthly fabric processed</t>
  </si>
  <si>
    <t>Table 11, item 1.c (cord production)</t>
  </si>
  <si>
    <t>Table 11, item 1.b (cord production)</t>
  </si>
  <si>
    <t>Table 9, item 2.d(tire production); Table 11, item 1.d (cord production)</t>
  </si>
  <si>
    <t>Table 9, item 2.e (tire production); Table 11, item 1.e (cord production)</t>
  </si>
  <si>
    <t>Table 9, item 2.c (tire production)</t>
  </si>
  <si>
    <t>Table 9, item 2.b (tire production)</t>
  </si>
  <si>
    <t>Compliance Report (Annual)</t>
  </si>
  <si>
    <t>Compliance Report (Semi-annual)</t>
  </si>
  <si>
    <t>Start-up Shutdown and malfunction plan</t>
  </si>
  <si>
    <t>Site-specific monitoring plan</t>
  </si>
  <si>
    <r>
      <t xml:space="preserve">        ix. Semiannual compliance reports </t>
    </r>
    <r>
      <rPr>
        <vertAlign val="superscript"/>
        <sz val="10"/>
        <color theme="1"/>
        <rFont val="Times New Roman"/>
        <family val="1"/>
      </rPr>
      <t>f</t>
    </r>
  </si>
  <si>
    <r>
      <t xml:space="preserve">i.  Initial Notifications </t>
    </r>
    <r>
      <rPr>
        <vertAlign val="superscript"/>
        <sz val="10"/>
        <color theme="1"/>
        <rFont val="Times New Roman"/>
        <family val="1"/>
      </rPr>
      <t>c</t>
    </r>
  </si>
  <si>
    <t>See 3.A</t>
  </si>
  <si>
    <t>N/A - one-time upon becoming subject</t>
  </si>
  <si>
    <t xml:space="preserve">   C. Implement Activities</t>
  </si>
  <si>
    <t>i. Performance test</t>
  </si>
  <si>
    <t>4. Recordkeeping Requirements</t>
  </si>
  <si>
    <t>See item 4.F</t>
  </si>
  <si>
    <r>
      <rPr>
        <vertAlign val="superscript"/>
        <sz val="12"/>
        <color theme="1"/>
        <rFont val="Calibri"/>
        <family val="2"/>
        <scheme val="minor"/>
      </rPr>
      <t>b</t>
    </r>
    <r>
      <rPr>
        <sz val="10"/>
        <color theme="1"/>
        <rFont val="Calibri"/>
        <family val="1"/>
        <scheme val="minor"/>
      </rPr>
      <t xml:space="preserve">  This ICR uses the following labor rates:  $149.35 per hour for Executive, Administrative, and Managerial labor; $112.98 per hour for Technical labor, and $54.81 per hour for Clerical labor.  These rates are from the United States Department of Labor, Bureau of Labor Statistics, June 2017, “Table 2: Civilian Workers, by Occupational and Industry Group.”  The rates are from column 1, “Total Compensation.”  The rates have been increased by 110 percent to account for the benefit packages available to those employed by private industry.</t>
    </r>
  </si>
  <si>
    <r>
      <t xml:space="preserve">iii. Compliance status notification </t>
    </r>
    <r>
      <rPr>
        <vertAlign val="superscript"/>
        <sz val="10"/>
        <color theme="1"/>
        <rFont val="Times New Roman"/>
        <family val="1"/>
      </rPr>
      <t>c</t>
    </r>
  </si>
  <si>
    <r>
      <rPr>
        <vertAlign val="superscript"/>
        <sz val="12"/>
        <color theme="1"/>
        <rFont val="Calibri"/>
        <family val="2"/>
        <scheme val="minor"/>
      </rPr>
      <t>c</t>
    </r>
    <r>
      <rPr>
        <sz val="10"/>
        <color theme="1"/>
        <rFont val="Calibri"/>
        <family val="2"/>
        <scheme val="minor"/>
      </rPr>
      <t xml:space="preserve">  One time only activity. The existing sources have already completed this requirement and there are no new sources, so no burden is estimated during this ICR renewal period. </t>
    </r>
  </si>
  <si>
    <r>
      <rPr>
        <vertAlign val="superscript"/>
        <sz val="12"/>
        <color theme="1"/>
        <rFont val="Calibri"/>
        <family val="2"/>
        <scheme val="minor"/>
      </rPr>
      <t>d</t>
    </r>
    <r>
      <rPr>
        <sz val="10"/>
        <color theme="1"/>
        <rFont val="Calibri"/>
        <family val="2"/>
        <scheme val="minor"/>
      </rPr>
      <t xml:space="preserve"> This activity is only required for units complying with control devices. Based on consultations with the industry, none of the facilities are using control devices.  For performance tests, should they occur their frequency is once every five years.</t>
    </r>
  </si>
  <si>
    <r>
      <t>ii. Performance test notification</t>
    </r>
    <r>
      <rPr>
        <vertAlign val="superscript"/>
        <sz val="10"/>
        <color theme="1"/>
        <rFont val="Times New Roman"/>
        <family val="1"/>
      </rPr>
      <t xml:space="preserve"> d</t>
    </r>
  </si>
  <si>
    <r>
      <t>iv. Notification of alternative monitoring method</t>
    </r>
    <r>
      <rPr>
        <vertAlign val="superscript"/>
        <sz val="10"/>
        <color theme="1"/>
        <rFont val="Times New Roman"/>
        <family val="1"/>
      </rPr>
      <t>d</t>
    </r>
  </si>
  <si>
    <r>
      <t>v. Notification of reassessment of predominant use</t>
    </r>
    <r>
      <rPr>
        <vertAlign val="superscript"/>
        <sz val="10"/>
        <color theme="1"/>
        <rFont val="Times New Roman"/>
        <family val="1"/>
      </rPr>
      <t>e</t>
    </r>
  </si>
  <si>
    <t>e The EPA does not estimate anyone will submit these reassessment notifications.</t>
  </si>
  <si>
    <r>
      <t>vi. Start-up Shutdown and malfunction plan</t>
    </r>
    <r>
      <rPr>
        <vertAlign val="superscript"/>
        <sz val="10"/>
        <color theme="1"/>
        <rFont val="Times New Roman"/>
        <family val="1"/>
      </rPr>
      <t>d</t>
    </r>
  </si>
  <si>
    <r>
      <t>vii. Site-specific monitoring plan</t>
    </r>
    <r>
      <rPr>
        <vertAlign val="superscript"/>
        <sz val="10"/>
        <color theme="1"/>
        <rFont val="Times New Roman"/>
        <family val="1"/>
      </rPr>
      <t>d</t>
    </r>
  </si>
  <si>
    <r>
      <t xml:space="preserve">     viii. Performance test reports </t>
    </r>
    <r>
      <rPr>
        <vertAlign val="superscript"/>
        <sz val="10"/>
        <color theme="1"/>
        <rFont val="Times New Roman"/>
        <family val="1"/>
      </rPr>
      <t>d</t>
    </r>
  </si>
  <si>
    <r>
      <t xml:space="preserve">        x. Annual compliance reports </t>
    </r>
    <r>
      <rPr>
        <vertAlign val="superscript"/>
        <sz val="10"/>
        <color theme="1"/>
        <rFont val="Times New Roman"/>
        <family val="1"/>
      </rPr>
      <t>g</t>
    </r>
  </si>
  <si>
    <r>
      <rPr>
        <vertAlign val="superscript"/>
        <sz val="12"/>
        <color theme="1"/>
        <rFont val="Calibri"/>
        <family val="2"/>
        <scheme val="minor"/>
      </rPr>
      <t>g</t>
    </r>
    <r>
      <rPr>
        <sz val="10"/>
        <color theme="1"/>
        <rFont val="Calibri"/>
        <family val="2"/>
        <scheme val="minor"/>
      </rPr>
      <t xml:space="preserve"> Facilities that are using the purchase option to comply will have to demonstrate monthly that only compliant coatings were used and are allowed to submit the reports annually instead of semi-annually.</t>
    </r>
  </si>
  <si>
    <r>
      <t xml:space="preserve">        xi. Startup/shutdown/malfunction reports</t>
    </r>
    <r>
      <rPr>
        <vertAlign val="superscript"/>
        <sz val="10"/>
        <color theme="1"/>
        <rFont val="Times New Roman"/>
        <family val="1"/>
      </rPr>
      <t>d</t>
    </r>
  </si>
  <si>
    <r>
      <t>a</t>
    </r>
    <r>
      <rPr>
        <sz val="10"/>
        <color theme="1"/>
        <rFont val="Calibri"/>
        <family val="1"/>
        <scheme val="minor"/>
      </rPr>
      <t xml:space="preserve">   Based on recent updates to the facility inventory, we estimate there are approximately 23 respondents, including: 19 tire production, 2 tire and cord production, and 2 tread or retread-only facilities. No additional new or reconstructed sources becoming subject to the rule over the next three years.</t>
    </r>
  </si>
  <si>
    <t>f  The facilities using the monthly average compliance option will have to submit semi-annual compliance reports. Based on consultations with industry, we estimate 60 percent of the tire production facilities and tread/re-tread facilities use this option. In addition, all of the tire cord facilities use this option.</t>
  </si>
  <si>
    <r>
      <t xml:space="preserve">   B. Plan activities </t>
    </r>
    <r>
      <rPr>
        <vertAlign val="superscript"/>
        <sz val="10"/>
        <color theme="1"/>
        <rFont val="Times New Roman"/>
        <family val="1"/>
      </rPr>
      <t>c</t>
    </r>
  </si>
  <si>
    <t>N/A - covered by reporting and recordkeeping</t>
  </si>
  <si>
    <r>
      <t xml:space="preserve">        i. Records of notifications</t>
    </r>
    <r>
      <rPr>
        <vertAlign val="superscript"/>
        <sz val="10"/>
        <color theme="1"/>
        <rFont val="Times New Roman"/>
        <family val="1"/>
      </rPr>
      <t>c</t>
    </r>
  </si>
  <si>
    <r>
      <t xml:space="preserve">        ii. Records of performance tests</t>
    </r>
    <r>
      <rPr>
        <vertAlign val="superscript"/>
        <sz val="10"/>
        <color theme="1"/>
        <rFont val="Times New Roman"/>
        <family val="1"/>
      </rPr>
      <t>d</t>
    </r>
  </si>
  <si>
    <r>
      <t>iii. Records related to startup, shutdown, and malfunction</t>
    </r>
    <r>
      <rPr>
        <vertAlign val="superscript"/>
        <sz val="10"/>
        <color theme="1"/>
        <rFont val="Times New Roman"/>
        <family val="1"/>
      </rPr>
      <t>d</t>
    </r>
  </si>
  <si>
    <r>
      <t xml:space="preserve">        iv. Monthly Purchase records - purchase alternative</t>
    </r>
    <r>
      <rPr>
        <vertAlign val="superscript"/>
        <sz val="10"/>
        <color theme="1"/>
        <rFont val="Times New Roman"/>
        <family val="1"/>
      </rPr>
      <t>g</t>
    </r>
  </si>
  <si>
    <r>
      <rPr>
        <vertAlign val="superscript"/>
        <sz val="12"/>
        <color theme="1"/>
        <rFont val="Calibri"/>
        <family val="2"/>
        <scheme val="minor"/>
      </rPr>
      <t>h</t>
    </r>
    <r>
      <rPr>
        <sz val="10"/>
        <color theme="1"/>
        <rFont val="Calibri"/>
        <family val="2"/>
        <scheme val="minor"/>
      </rPr>
      <t xml:space="preserve"> Facilities that are using the monthly compliance option will have to collect material usage data for the monthly average compliance calculation. We assumed daily data collection as a conservative estimate.</t>
    </r>
  </si>
  <si>
    <r>
      <t xml:space="preserve">        v. Compliance calculation and supporting data - monthly average option </t>
    </r>
    <r>
      <rPr>
        <vertAlign val="superscript"/>
        <sz val="10"/>
        <color theme="1"/>
        <rFont val="Times New Roman"/>
        <family val="1"/>
      </rPr>
      <t>h</t>
    </r>
  </si>
  <si>
    <r>
      <t>vi. Method 311 or alternative results</t>
    </r>
    <r>
      <rPr>
        <vertAlign val="superscript"/>
        <sz val="10"/>
        <color theme="1"/>
        <rFont val="Times New Roman"/>
        <family val="1"/>
      </rPr>
      <t>i</t>
    </r>
  </si>
  <si>
    <t>I Both facilities using the purchasing alternative or the monthly averaging alternative must keep records of the Method 311 (or alternative test method) results.</t>
  </si>
  <si>
    <r>
      <t xml:space="preserve">        vii. Control equipment O&amp;M log </t>
    </r>
    <r>
      <rPr>
        <vertAlign val="superscript"/>
        <sz val="10"/>
        <color theme="1"/>
        <rFont val="Times New Roman"/>
        <family val="1"/>
      </rPr>
      <t>d</t>
    </r>
  </si>
  <si>
    <r>
      <t xml:space="preserve">        viii. CPMS calibration validation records</t>
    </r>
    <r>
      <rPr>
        <vertAlign val="superscript"/>
        <sz val="10"/>
        <color theme="1"/>
        <rFont val="Times New Roman"/>
        <family val="1"/>
      </rPr>
      <t>d</t>
    </r>
  </si>
  <si>
    <r>
      <t xml:space="preserve">        ix. Operating parameters </t>
    </r>
    <r>
      <rPr>
        <vertAlign val="superscript"/>
        <sz val="10"/>
        <color theme="1"/>
        <rFont val="Times New Roman"/>
        <family val="1"/>
      </rPr>
      <t>d</t>
    </r>
  </si>
  <si>
    <t>j All facilities will store and retrieve records/reports</t>
  </si>
  <si>
    <r>
      <t xml:space="preserve">   H. Store, file and maintain records </t>
    </r>
    <r>
      <rPr>
        <vertAlign val="superscript"/>
        <sz val="10"/>
        <color theme="1"/>
        <rFont val="Times New Roman"/>
        <family val="1"/>
      </rPr>
      <t>j</t>
    </r>
  </si>
  <si>
    <r>
      <t xml:space="preserve">    I. Retrieve records/reports </t>
    </r>
    <r>
      <rPr>
        <vertAlign val="superscript"/>
        <sz val="10"/>
        <color theme="1"/>
        <rFont val="Times New Roman"/>
        <family val="1"/>
      </rPr>
      <t>j</t>
    </r>
  </si>
  <si>
    <r>
      <t>TOTAL LABOR BURDEN AND COST (rounded)</t>
    </r>
    <r>
      <rPr>
        <b/>
        <vertAlign val="superscript"/>
        <sz val="10"/>
        <color theme="1"/>
        <rFont val="Times New Roman"/>
        <family val="1"/>
      </rPr>
      <t>k</t>
    </r>
  </si>
  <si>
    <r>
      <rPr>
        <vertAlign val="superscript"/>
        <sz val="10"/>
        <color theme="1"/>
        <rFont val="Calibri"/>
        <family val="1"/>
        <scheme val="minor"/>
      </rPr>
      <t xml:space="preserve">k    </t>
    </r>
    <r>
      <rPr>
        <sz val="10"/>
        <color theme="1"/>
        <rFont val="Calibri"/>
        <family val="1"/>
        <scheme val="minor"/>
      </rPr>
      <t>Totals have been rounded to 3 significant figures. Figures may not add exactly due to rounding.</t>
    </r>
  </si>
  <si>
    <t>% of overall respondents so that we can apply to all facilities including the ones not in the trade group:</t>
  </si>
  <si>
    <r>
      <t>Total CAPITAL and O&amp;M COST (rounded)</t>
    </r>
    <r>
      <rPr>
        <b/>
        <vertAlign val="superscript"/>
        <sz val="10"/>
        <color theme="1"/>
        <rFont val="Times New Roman"/>
        <family val="1"/>
      </rPr>
      <t>k</t>
    </r>
  </si>
  <si>
    <r>
      <t>GRAND TOTAL (rounded)</t>
    </r>
    <r>
      <rPr>
        <b/>
        <vertAlign val="superscript"/>
        <sz val="10"/>
        <color theme="1"/>
        <rFont val="Times New Roman"/>
        <family val="1"/>
      </rPr>
      <t>k</t>
    </r>
  </si>
  <si>
    <r>
      <t>a</t>
    </r>
    <r>
      <rPr>
        <sz val="10"/>
        <color theme="1"/>
        <rFont val="Times New Roman"/>
        <family val="1"/>
      </rPr>
      <t xml:space="preserve">  Based on recent updates to the facility inventory, we estimate there are approximately 23 respondents, including: 19 tire production, 2 tire and cord production, and 2 tread or retread-only facilities. No additional new or reconstructed sources becoming subject to the rule over the next three years. Facilities that are using the purchase option to comply will have to demonstrate monthly that only compliant coatings were used and are allowed to submit the reports annually instead of semi-annually. Facilities that are using the monthly compliance option will have to collect material usage data for the monthly average compliance calculation. We assumed daily data collection as a conservative estimate.</t>
    </r>
  </si>
  <si>
    <r>
      <t>Review Performance Test Notifications</t>
    </r>
    <r>
      <rPr>
        <vertAlign val="superscript"/>
        <sz val="10"/>
        <color theme="1"/>
        <rFont val="Times New Roman"/>
        <family val="1"/>
      </rPr>
      <t>d</t>
    </r>
  </si>
  <si>
    <r>
      <t>Review notifications of compliance status</t>
    </r>
    <r>
      <rPr>
        <vertAlign val="superscript"/>
        <sz val="10"/>
        <color theme="1"/>
        <rFont val="Times New Roman"/>
        <family val="1"/>
      </rPr>
      <t>c</t>
    </r>
  </si>
  <si>
    <r>
      <t>Review notifications of alternative monitoring</t>
    </r>
    <r>
      <rPr>
        <vertAlign val="superscript"/>
        <sz val="10"/>
        <color theme="1"/>
        <rFont val="Times New Roman"/>
        <family val="1"/>
      </rPr>
      <t>d</t>
    </r>
  </si>
  <si>
    <r>
      <t>Review notifications of reassessment of predominant use</t>
    </r>
    <r>
      <rPr>
        <vertAlign val="superscript"/>
        <sz val="10"/>
        <color theme="1"/>
        <rFont val="Times New Roman"/>
        <family val="1"/>
      </rPr>
      <t>d</t>
    </r>
  </si>
  <si>
    <r>
      <t>Review performance test results</t>
    </r>
    <r>
      <rPr>
        <vertAlign val="superscript"/>
        <sz val="10"/>
        <color theme="1"/>
        <rFont val="Times New Roman"/>
        <family val="1"/>
      </rPr>
      <t>d</t>
    </r>
  </si>
  <si>
    <r>
      <t>Review semiannual summary reports</t>
    </r>
    <r>
      <rPr>
        <vertAlign val="superscript"/>
        <sz val="10"/>
        <color theme="1"/>
        <rFont val="Times New Roman"/>
        <family val="1"/>
      </rPr>
      <t>a</t>
    </r>
  </si>
  <si>
    <r>
      <t>Review annual summary reports</t>
    </r>
    <r>
      <rPr>
        <vertAlign val="superscript"/>
        <sz val="10"/>
        <color theme="1"/>
        <rFont val="Times New Roman"/>
        <family val="1"/>
      </rPr>
      <t>a</t>
    </r>
  </si>
  <si>
    <r>
      <t>Review start-up, shutdown malfunction reports</t>
    </r>
    <r>
      <rPr>
        <vertAlign val="superscript"/>
        <sz val="10"/>
        <color theme="1"/>
        <rFont val="Times New Roman"/>
        <family val="1"/>
      </rPr>
      <t>d</t>
    </r>
  </si>
  <si>
    <r>
      <t>TOTAL ANNUAL BURDEN AND COST (rounded)</t>
    </r>
    <r>
      <rPr>
        <b/>
        <vertAlign val="superscript"/>
        <sz val="10"/>
        <color theme="1"/>
        <rFont val="Times New Roman"/>
        <family val="1"/>
      </rPr>
      <t>e</t>
    </r>
  </si>
  <si>
    <r>
      <t xml:space="preserve">e  </t>
    </r>
    <r>
      <rPr>
        <sz val="10"/>
        <color theme="1"/>
        <rFont val="Times New Roman"/>
        <family val="1"/>
      </rPr>
      <t>Totals have been rounded to 3 significant figures. Figures may not add exactly due to rounding.</t>
    </r>
  </si>
  <si>
    <t>responses</t>
  </si>
  <si>
    <t>Total Annual Responses</t>
  </si>
  <si>
    <t>(A)</t>
  </si>
  <si>
    <t>Information Collection Activity</t>
  </si>
  <si>
    <t>(B)</t>
  </si>
  <si>
    <t>Number of Respondents</t>
  </si>
  <si>
    <t>(C)</t>
  </si>
  <si>
    <t>Number of Responses</t>
  </si>
  <si>
    <t>(D)</t>
  </si>
  <si>
    <t>Number of Existing Respondents That Keep Records But Do Not Submit Reports</t>
  </si>
  <si>
    <t>(E)</t>
  </si>
  <si>
    <t>Performance test notification</t>
  </si>
  <si>
    <t>Initial Notifications</t>
  </si>
  <si>
    <t>Compliance status notification</t>
  </si>
  <si>
    <t>Notification of alternative monitoring method</t>
  </si>
  <si>
    <t>Notification of reassessment of predominant use</t>
  </si>
  <si>
    <t>Performance test reports</t>
  </si>
  <si>
    <t>Semiannual compliance reports</t>
  </si>
  <si>
    <t>Annual compliance reports</t>
  </si>
  <si>
    <t>Startup/shutdown/malfunction reports</t>
  </si>
  <si>
    <t>Total</t>
  </si>
  <si>
    <t xml:space="preserve">Industry Consult from Korbin Smith, OAQPS, October 2017: </t>
  </si>
  <si>
    <t>Basis</t>
  </si>
  <si>
    <r>
      <t>c</t>
    </r>
    <r>
      <rPr>
        <sz val="10"/>
        <color theme="1"/>
        <rFont val="Times New Roman"/>
        <family val="1"/>
      </rPr>
      <t xml:space="preserve">  These are initial requirements that apply to new sources only</t>
    </r>
  </si>
  <si>
    <t>Previous (expired) ICR</t>
  </si>
  <si>
    <r>
      <t xml:space="preserve">d </t>
    </r>
    <r>
      <rPr>
        <sz val="10"/>
        <color theme="1"/>
        <rFont val="Times New Roman"/>
        <family val="1"/>
      </rPr>
      <t>Since no facilities are using control devices to comply with the rule, the performance test, alternative monitoring and start-up, shutdown and malfunction reports are not being submitted by industry and therefore do not need to be reviewed. In addition, we have assumed that no facilities are submitting notifications of reassessment of predominant use.</t>
    </r>
  </si>
  <si>
    <t xml:space="preserve">ERG engineering judgement, time to write plan will require more hours than a notification. </t>
  </si>
  <si>
    <t>ERG engineering judgement, time to write plan will be similar to writing an SSM plan.</t>
  </si>
  <si>
    <t>ERG estimate based on hours estimate for performance test in 1957.08 ICR. The facility time is to prepare and observe test, test itself is typically contracted out.</t>
  </si>
  <si>
    <t>ERG engineering judgement; this is time to review reports once testing contractor submits them to the facility.</t>
  </si>
  <si>
    <t>ERG engineering judgement</t>
  </si>
  <si>
    <t>ERG engineering judgement, more time then a notification, but less than a plan. Assumes most data collection for report is automated obtained.</t>
  </si>
  <si>
    <t>ERG engineering judgement, filing of automatically collected operating parameters</t>
  </si>
  <si>
    <t>ERG engineering judgement, mimimal time to file the record.</t>
  </si>
  <si>
    <t>ERG engineering judgement, mimimal time to file the record but slightly more hours than the automated data collection, since it may involve hand-entry of data logs from O&amp;M staff</t>
  </si>
  <si>
    <t>ERG engineering judgement, filing of report results, results likely to be sent electronically.</t>
  </si>
  <si>
    <t>Previous (expired) ICR. Applies once every 5 years for facilities using control devices</t>
  </si>
  <si>
    <t>ERG engineering judgment of 2 hours; simliar LOE as other notification line items. Assume 0 source (cord production only)</t>
  </si>
  <si>
    <t>ERG engineering judgment of 2 hours; simliar LOE as other notification line items (control device only)</t>
  </si>
  <si>
    <t>Total Annual Responses
E=(BxC)+D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</si>
</sst>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quot;$&quot;#,##0"/>
  </numFmts>
  <fonts count="31"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sz val="10"/>
      <color theme="1"/>
      <name val="Calibri"/>
      <family val="1"/>
      <scheme val="minor"/>
    </font>
    <font>
      <sz val="10"/>
      <color theme="1"/>
      <name val="Calibri"/>
      <family val="1"/>
      <scheme val="minor"/>
    </font>
    <font>
      <vertAlign val="superscript"/>
      <sz val="12"/>
      <color theme="1"/>
      <name val="Calibri"/>
      <family val="1"/>
      <scheme val="minor"/>
    </font>
    <font>
      <vertAlign val="superscript"/>
      <sz val="10"/>
      <color theme="1"/>
      <name val="Calibri"/>
      <family val="1"/>
      <scheme val="minor"/>
    </font>
    <font>
      <i/>
      <sz val="10"/>
      <color theme="1"/>
      <name val="Times New Roman"/>
      <family val="1"/>
    </font>
    <font>
      <b/>
      <i/>
      <sz val="10"/>
      <color theme="1"/>
      <name val="Times New Roman"/>
      <family val="1"/>
    </font>
    <font>
      <sz val="10"/>
      <color theme="1"/>
      <name val="Calibri"/>
      <family val="2"/>
      <scheme val="minor"/>
    </font>
    <font>
      <vertAlign val="superscript"/>
      <sz val="10"/>
      <color theme="1"/>
      <name val="Calibri"/>
      <family val="2"/>
      <scheme val="minor"/>
    </font>
    <font>
      <vertAlign val="superscript"/>
      <sz val="12"/>
      <color theme="1"/>
      <name val="Calibri"/>
      <family val="2"/>
      <scheme val="minor"/>
    </font>
    <font>
      <vertAlign val="superscript"/>
      <sz val="12"/>
      <color theme="1"/>
      <name val="Times New Roman"/>
      <family val="1"/>
    </font>
    <font>
      <sz val="10"/>
      <color rgb="FF000000"/>
      <name val="Times New Roman"/>
      <family val="1"/>
    </font>
    <font>
      <b/>
      <sz val="10"/>
      <color rgb="FFFF0000"/>
      <name val="Times New Roman"/>
      <family val="1"/>
    </font>
    <font>
      <sz val="11"/>
      <color theme="1"/>
      <name val="Calibri"/>
      <family val="2"/>
      <scheme val="minor"/>
    </font>
    <font>
      <b/>
      <sz val="11"/>
      <color theme="1"/>
      <name val="Calibri"/>
      <family val="2"/>
      <scheme val="minor"/>
    </font>
    <font>
      <sz val="11"/>
      <color rgb="FF1F497D"/>
      <name val="Calibri"/>
      <family val="2"/>
      <scheme val="minor"/>
    </font>
    <font>
      <sz val="11"/>
      <color theme="1"/>
      <name val="Arial"/>
      <family val="2"/>
    </font>
    <font>
      <sz val="9"/>
      <color indexed="81"/>
      <name val="Tahoma"/>
      <family val="2"/>
    </font>
    <font>
      <b/>
      <sz val="9"/>
      <color indexed="81"/>
      <name val="Tahoma"/>
      <family val="2"/>
    </font>
    <font>
      <sz val="12"/>
      <color rgb="FF000000"/>
      <name val="Times New Roman"/>
      <family val="1"/>
    </font>
    <font>
      <b/>
      <sz val="12"/>
      <color rgb="FF000000"/>
      <name val="Times New Roman"/>
      <family val="1"/>
    </font>
    <font>
      <b/>
      <sz val="9"/>
      <color rgb="FF000000"/>
      <name val="Times New Roman"/>
      <family val="1"/>
    </font>
    <font>
      <sz val="9"/>
      <color rgb="FF000000"/>
      <name val="Times New Roman"/>
      <family val="1"/>
    </font>
    <font>
      <sz val="11"/>
      <color rgb="FFFF0000"/>
      <name val="Calibri"/>
      <family val="2"/>
      <scheme val="minor"/>
    </font>
    <font>
      <sz val="10"/>
      <name val="Times New Roman"/>
      <family val="1"/>
    </font>
    <font>
      <b/>
      <i/>
      <u/>
      <sz val="10"/>
      <color theme="1"/>
      <name val="Times New Roman"/>
      <family val="1"/>
    </font>
  </fonts>
  <fills count="3">
    <fill>
      <patternFill patternType="none"/>
    </fill>
    <fill>
      <patternFill patternType="gray125"/>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thin">
        <color indexed="64"/>
      </left>
      <right/>
      <top/>
      <bottom/>
      <diagonal/>
    </border>
  </borders>
  <cellStyleXfs count="2">
    <xf numFmtId="0" fontId="0" fillId="0" borderId="0"/>
    <xf numFmtId="9" fontId="18" fillId="0" borderId="0" applyFont="0" applyFill="0" applyBorder="0" applyAlignment="0" applyProtection="0"/>
  </cellStyleXfs>
  <cellXfs count="98">
    <xf numFmtId="0" fontId="0" fillId="0" borderId="0" xfId="0"/>
    <xf numFmtId="0" fontId="0" fillId="0" borderId="0" xfId="0" applyAlignment="1"/>
    <xf numFmtId="0" fontId="1" fillId="0" borderId="1" xfId="0" applyFont="1" applyBorder="1" applyAlignment="1">
      <alignment horizontal="center" vertical="center" wrapText="1"/>
    </xf>
    <xf numFmtId="0" fontId="4" fillId="0" borderId="1" xfId="0" applyFont="1" applyBorder="1" applyAlignment="1">
      <alignment horizontal="left" vertical="top"/>
    </xf>
    <xf numFmtId="6" fontId="4" fillId="0" borderId="1" xfId="0" applyNumberFormat="1" applyFont="1" applyBorder="1" applyAlignment="1">
      <alignment horizontal="right" vertical="top"/>
    </xf>
    <xf numFmtId="0" fontId="4" fillId="0" borderId="1" xfId="0" applyFont="1" applyBorder="1" applyAlignment="1">
      <alignment horizontal="center" vertical="top" wrapText="1"/>
    </xf>
    <xf numFmtId="0" fontId="0" fillId="2" borderId="0" xfId="0" applyFill="1"/>
    <xf numFmtId="0" fontId="1" fillId="0" borderId="0" xfId="0" applyFont="1" applyAlignment="1">
      <alignment wrapText="1"/>
    </xf>
    <xf numFmtId="0" fontId="5" fillId="0" borderId="0" xfId="0" applyFont="1" applyAlignment="1">
      <alignment horizontal="left"/>
    </xf>
    <xf numFmtId="0" fontId="4" fillId="0" borderId="1" xfId="0" applyFont="1" applyBorder="1" applyAlignment="1">
      <alignment horizontal="center" vertical="center"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20" fillId="0" borderId="0" xfId="0" applyFont="1" applyAlignment="1">
      <alignment vertical="center"/>
    </xf>
    <xf numFmtId="9" fontId="0" fillId="0" borderId="0" xfId="1" applyFont="1"/>
    <xf numFmtId="9" fontId="0" fillId="0" borderId="0" xfId="0" applyNumberFormat="1"/>
    <xf numFmtId="0" fontId="19" fillId="0" borderId="0" xfId="0" applyFont="1"/>
    <xf numFmtId="0" fontId="21" fillId="0" borderId="0" xfId="0" applyFont="1"/>
    <xf numFmtId="0" fontId="0" fillId="0" borderId="1" xfId="0" applyBorder="1"/>
    <xf numFmtId="8" fontId="4" fillId="0" borderId="1" xfId="0" applyNumberFormat="1" applyFont="1" applyBorder="1" applyAlignment="1">
      <alignment horizontal="right" vertical="top"/>
    </xf>
    <xf numFmtId="0" fontId="1" fillId="0" borderId="1" xfId="0" applyFont="1" applyFill="1" applyBorder="1" applyAlignment="1">
      <alignment horizontal="left" vertical="top"/>
    </xf>
    <xf numFmtId="0" fontId="1" fillId="0" borderId="0" xfId="0" applyFont="1" applyFill="1" applyBorder="1" applyAlignment="1">
      <alignment horizontal="left" vertical="top"/>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4" fillId="0" borderId="0" xfId="0" applyFont="1" applyBorder="1" applyAlignment="1">
      <alignment horizontal="left" vertical="top" indent="1"/>
    </xf>
    <xf numFmtId="0" fontId="0" fillId="0" borderId="0" xfId="0" applyBorder="1"/>
    <xf numFmtId="0" fontId="4" fillId="0" borderId="0" xfId="0" applyFont="1" applyBorder="1" applyAlignment="1">
      <alignment horizontal="left" vertical="top" indent="3"/>
    </xf>
    <xf numFmtId="0" fontId="26" fillId="0" borderId="14"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28" fillId="0" borderId="0" xfId="0" applyFont="1"/>
    <xf numFmtId="0" fontId="30" fillId="0" borderId="16" xfId="0" applyNumberFormat="1" applyFont="1" applyFill="1" applyBorder="1" applyAlignment="1">
      <alignment horizontal="center" vertical="center" wrapText="1"/>
    </xf>
    <xf numFmtId="0" fontId="0" fillId="0" borderId="0" xfId="0" applyFill="1"/>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0" fillId="0" borderId="0" xfId="0" applyFill="1" applyBorder="1"/>
    <xf numFmtId="0" fontId="16" fillId="0" borderId="5" xfId="0" applyFont="1" applyFill="1" applyBorder="1" applyAlignment="1">
      <alignment vertical="center"/>
    </xf>
    <xf numFmtId="0" fontId="16" fillId="0" borderId="6" xfId="0" applyFont="1" applyFill="1" applyBorder="1" applyAlignment="1">
      <alignment horizontal="center" vertical="center"/>
    </xf>
    <xf numFmtId="0" fontId="4" fillId="0" borderId="1" xfId="0" applyFont="1" applyFill="1" applyBorder="1" applyAlignment="1">
      <alignment horizontal="left" vertical="top"/>
    </xf>
    <xf numFmtId="0" fontId="4" fillId="0" borderId="1" xfId="0" applyFont="1" applyFill="1" applyBorder="1" applyAlignment="1">
      <alignment horizontal="right" vertical="top"/>
    </xf>
    <xf numFmtId="8" fontId="4" fillId="0" borderId="1" xfId="0" applyNumberFormat="1" applyFont="1" applyFill="1" applyBorder="1" applyAlignment="1">
      <alignment horizontal="right" vertical="top"/>
    </xf>
    <xf numFmtId="0" fontId="17" fillId="0" borderId="1" xfId="0" applyFont="1" applyFill="1" applyBorder="1" applyAlignment="1">
      <alignment horizontal="center" vertical="top"/>
    </xf>
    <xf numFmtId="6" fontId="17" fillId="0" borderId="1" xfId="0" applyNumberFormat="1" applyFont="1" applyFill="1" applyBorder="1" applyAlignment="1">
      <alignment horizontal="right" vertical="top"/>
    </xf>
    <xf numFmtId="0" fontId="4" fillId="0" borderId="1" xfId="0" applyFont="1" applyFill="1" applyBorder="1" applyAlignment="1">
      <alignment horizontal="left" vertical="top" indent="3"/>
    </xf>
    <xf numFmtId="0" fontId="4" fillId="0" borderId="1" xfId="0" applyFont="1" applyFill="1" applyBorder="1" applyAlignment="1">
      <alignment horizontal="center"/>
    </xf>
    <xf numFmtId="6" fontId="4" fillId="0" borderId="1" xfId="0" applyNumberFormat="1" applyFont="1" applyFill="1" applyBorder="1" applyAlignment="1">
      <alignment horizontal="right" vertical="top"/>
    </xf>
    <xf numFmtId="0" fontId="4" fillId="0" borderId="1" xfId="0" applyFont="1" applyFill="1" applyBorder="1" applyAlignment="1">
      <alignment horizontal="left" vertical="top" indent="1"/>
    </xf>
    <xf numFmtId="0" fontId="16" fillId="0" borderId="1" xfId="0" applyFont="1" applyFill="1" applyBorder="1" applyAlignment="1">
      <alignment horizontal="left" vertical="center"/>
    </xf>
    <xf numFmtId="0" fontId="16" fillId="0" borderId="1" xfId="0" applyFont="1" applyFill="1" applyBorder="1" applyAlignment="1">
      <alignment horizontal="center" vertical="center"/>
    </xf>
    <xf numFmtId="1" fontId="4" fillId="0" borderId="1" xfId="0" applyNumberFormat="1" applyFont="1" applyFill="1" applyBorder="1" applyAlignment="1">
      <alignment horizontal="center" vertical="top"/>
    </xf>
    <xf numFmtId="0" fontId="11" fillId="0" borderId="1" xfId="0" applyFont="1" applyFill="1" applyBorder="1" applyAlignment="1">
      <alignment horizontal="left" vertical="top"/>
    </xf>
    <xf numFmtId="164" fontId="11" fillId="0" borderId="1" xfId="0" applyNumberFormat="1" applyFont="1" applyFill="1" applyBorder="1" applyAlignment="1">
      <alignment horizontal="right" vertical="top"/>
    </xf>
    <xf numFmtId="0" fontId="28" fillId="0" borderId="0" xfId="0" applyFont="1" applyFill="1"/>
    <xf numFmtId="0" fontId="4" fillId="0" borderId="1" xfId="0" applyFont="1" applyFill="1" applyBorder="1" applyAlignment="1">
      <alignment horizontal="left" vertical="top" indent="2"/>
    </xf>
    <xf numFmtId="0" fontId="4" fillId="0" borderId="1" xfId="0" applyFont="1" applyFill="1" applyBorder="1" applyAlignment="1">
      <alignment horizontal="left" vertical="top" wrapText="1"/>
    </xf>
    <xf numFmtId="3" fontId="4" fillId="0" borderId="1" xfId="0" applyNumberFormat="1" applyFont="1" applyFill="1" applyBorder="1" applyAlignment="1">
      <alignment horizontal="center" vertical="top"/>
    </xf>
    <xf numFmtId="2" fontId="4" fillId="0" borderId="1" xfId="0" applyNumberFormat="1" applyFont="1" applyFill="1" applyBorder="1" applyAlignment="1">
      <alignment horizontal="center" vertical="top"/>
    </xf>
    <xf numFmtId="164" fontId="10" fillId="0" borderId="1" xfId="0" applyNumberFormat="1" applyFont="1" applyFill="1" applyBorder="1" applyAlignment="1">
      <alignment horizontal="right" vertical="top"/>
    </xf>
    <xf numFmtId="0" fontId="1" fillId="0" borderId="1" xfId="0" applyFont="1" applyFill="1" applyBorder="1" applyAlignment="1">
      <alignment vertical="top"/>
    </xf>
    <xf numFmtId="0" fontId="4" fillId="0" borderId="1" xfId="0" applyFont="1" applyFill="1" applyBorder="1" applyAlignment="1">
      <alignment vertical="top"/>
    </xf>
    <xf numFmtId="164" fontId="1" fillId="0" borderId="1" xfId="0" applyNumberFormat="1" applyFont="1" applyFill="1" applyBorder="1" applyAlignment="1">
      <alignment vertical="top"/>
    </xf>
    <xf numFmtId="1" fontId="0" fillId="0" borderId="0" xfId="0" applyNumberFormat="1" applyFill="1"/>
    <xf numFmtId="0" fontId="0" fillId="0" borderId="1" xfId="0" applyFill="1" applyBorder="1"/>
    <xf numFmtId="164" fontId="1" fillId="0" borderId="1" xfId="0" applyNumberFormat="1" applyFont="1" applyFill="1" applyBorder="1"/>
    <xf numFmtId="0" fontId="6" fillId="0" borderId="0" xfId="0" applyFont="1" applyFill="1" applyAlignment="1"/>
    <xf numFmtId="0" fontId="12" fillId="0" borderId="0" xfId="0" applyFont="1" applyFill="1" applyAlignment="1"/>
    <xf numFmtId="0" fontId="12" fillId="0" borderId="0" xfId="0" applyFont="1" applyFill="1" applyAlignment="1">
      <alignment horizontal="left" wrapText="1"/>
    </xf>
    <xf numFmtId="0" fontId="9" fillId="0" borderId="0" xfId="0" applyFont="1" applyFill="1" applyAlignment="1"/>
    <xf numFmtId="0" fontId="4" fillId="0" borderId="0" xfId="0" applyFont="1" applyFill="1" applyAlignment="1">
      <alignment wrapText="1"/>
    </xf>
    <xf numFmtId="0" fontId="29" fillId="0" borderId="1" xfId="0" applyFont="1" applyFill="1" applyBorder="1" applyAlignment="1">
      <alignment horizontal="center" vertical="center"/>
    </xf>
    <xf numFmtId="0" fontId="4" fillId="0" borderId="1" xfId="0" applyFont="1" applyFill="1" applyBorder="1" applyAlignment="1">
      <alignment horizontal="center" vertical="center"/>
    </xf>
    <xf numFmtId="6" fontId="4" fillId="0" borderId="1" xfId="0" applyNumberFormat="1" applyFont="1" applyFill="1" applyBorder="1" applyAlignment="1">
      <alignment horizontal="right" vertical="center"/>
    </xf>
    <xf numFmtId="0" fontId="24" fillId="0" borderId="7" xfId="0" applyFont="1" applyBorder="1" applyAlignment="1">
      <alignment vertical="center" wrapText="1"/>
    </xf>
    <xf numFmtId="0" fontId="24" fillId="0" borderId="8" xfId="0" applyFont="1" applyBorder="1" applyAlignment="1">
      <alignment vertical="center" wrapText="1"/>
    </xf>
    <xf numFmtId="0" fontId="24" fillId="0" borderId="9" xfId="0" applyFont="1" applyBorder="1" applyAlignment="1">
      <alignment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12" fillId="0" borderId="0" xfId="0" applyFont="1" applyFill="1" applyAlignment="1">
      <alignment horizontal="left" wrapText="1"/>
    </xf>
    <xf numFmtId="3" fontId="1" fillId="0" borderId="2" xfId="0" applyNumberFormat="1"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1" fontId="11" fillId="0" borderId="2" xfId="0" applyNumberFormat="1" applyFont="1" applyFill="1" applyBorder="1" applyAlignment="1">
      <alignment horizontal="center" vertical="top"/>
    </xf>
    <xf numFmtId="1" fontId="11" fillId="0" borderId="3" xfId="0" applyNumberFormat="1" applyFont="1" applyFill="1" applyBorder="1" applyAlignment="1">
      <alignment horizontal="center" vertical="top"/>
    </xf>
    <xf numFmtId="1" fontId="11" fillId="0" borderId="4" xfId="0" applyNumberFormat="1" applyFont="1" applyFill="1" applyBorder="1" applyAlignment="1">
      <alignment horizontal="center" vertical="top"/>
    </xf>
    <xf numFmtId="0" fontId="8" fillId="0" borderId="0" xfId="0" applyFont="1" applyFill="1" applyAlignment="1">
      <alignment horizontal="left" wrapText="1"/>
    </xf>
    <xf numFmtId="0" fontId="13" fillId="0" borderId="0" xfId="0" applyFont="1" applyFill="1" applyAlignment="1">
      <alignment horizontal="left" wrapText="1"/>
    </xf>
    <xf numFmtId="0" fontId="9" fillId="0" borderId="0" xfId="0" applyFont="1" applyFill="1" applyAlignment="1">
      <alignment horizontal="left" wrapText="1"/>
    </xf>
    <xf numFmtId="3" fontId="10" fillId="0" borderId="2" xfId="0" applyNumberFormat="1" applyFont="1" applyFill="1" applyBorder="1" applyAlignment="1">
      <alignment horizontal="center" vertical="top"/>
    </xf>
    <xf numFmtId="3" fontId="10" fillId="0" borderId="3" xfId="0" applyNumberFormat="1" applyFont="1" applyFill="1" applyBorder="1" applyAlignment="1">
      <alignment horizontal="center" vertical="top"/>
    </xf>
    <xf numFmtId="3" fontId="10" fillId="0" borderId="4" xfId="0" applyNumberFormat="1" applyFont="1" applyFill="1" applyBorder="1" applyAlignment="1">
      <alignment horizontal="center" vertical="top"/>
    </xf>
    <xf numFmtId="3" fontId="1" fillId="0" borderId="1" xfId="0" applyNumberFormat="1" applyFont="1" applyFill="1" applyBorder="1" applyAlignment="1">
      <alignment horizontal="center" vertical="top"/>
    </xf>
    <xf numFmtId="0" fontId="5" fillId="0" borderId="0" xfId="0" applyFont="1" applyAlignment="1">
      <alignment horizontal="left" wrapText="1"/>
    </xf>
    <xf numFmtId="0" fontId="5" fillId="0" borderId="0" xfId="0" applyFont="1" applyFill="1" applyAlignment="1">
      <alignment horizontal="left" wrapText="1"/>
    </xf>
    <xf numFmtId="1" fontId="4" fillId="0" borderId="1" xfId="0" applyNumberFormat="1" applyFont="1" applyBorder="1" applyAlignment="1">
      <alignment horizontal="center" vertical="top" wrapText="1"/>
    </xf>
    <xf numFmtId="0" fontId="15" fillId="0" borderId="0" xfId="0" applyFont="1" applyAlignment="1">
      <alignment horizontal="lef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2"/>
  <sheetViews>
    <sheetView tabSelected="1" topLeftCell="A2" workbookViewId="0">
      <selection activeCell="A11" sqref="A11"/>
    </sheetView>
  </sheetViews>
  <sheetFormatPr defaultRowHeight="15" x14ac:dyDescent="0.25"/>
  <cols>
    <col min="1" max="1" width="69.28515625" customWidth="1"/>
    <col min="2" max="3" width="20.140625" customWidth="1"/>
    <col min="4" max="4" width="30.5703125" customWidth="1"/>
    <col min="5" max="5" width="15.140625" customWidth="1"/>
  </cols>
  <sheetData>
    <row r="1" spans="1:5" x14ac:dyDescent="0.25">
      <c r="A1" t="s">
        <v>42</v>
      </c>
      <c r="B1" t="s">
        <v>41</v>
      </c>
      <c r="C1" t="s">
        <v>40</v>
      </c>
      <c r="D1" t="s">
        <v>50</v>
      </c>
      <c r="E1" t="s">
        <v>39</v>
      </c>
    </row>
    <row r="3" spans="1:5" x14ac:dyDescent="0.25">
      <c r="A3" s="15" t="s">
        <v>37</v>
      </c>
      <c r="B3">
        <v>19</v>
      </c>
      <c r="C3">
        <v>2</v>
      </c>
      <c r="E3">
        <v>2</v>
      </c>
    </row>
    <row r="4" spans="1:5" x14ac:dyDescent="0.25">
      <c r="A4" t="s">
        <v>47</v>
      </c>
      <c r="B4">
        <f>ROUND(SUM(B3,E3)*B20,0)</f>
        <v>8</v>
      </c>
      <c r="C4" t="s">
        <v>65</v>
      </c>
      <c r="D4" t="s">
        <v>51</v>
      </c>
    </row>
    <row r="5" spans="1:5" x14ac:dyDescent="0.25">
      <c r="A5" t="s">
        <v>48</v>
      </c>
      <c r="B5">
        <f>ROUND(SUM(B3,E3)*B21,0)</f>
        <v>13</v>
      </c>
      <c r="C5">
        <v>2</v>
      </c>
    </row>
    <row r="6" spans="1:5" x14ac:dyDescent="0.25">
      <c r="A6" t="s">
        <v>49</v>
      </c>
      <c r="B6">
        <v>0</v>
      </c>
      <c r="C6">
        <v>0</v>
      </c>
      <c r="D6" t="s">
        <v>52</v>
      </c>
    </row>
    <row r="8" spans="1:5" x14ac:dyDescent="0.25">
      <c r="A8" s="15" t="s">
        <v>38</v>
      </c>
      <c r="B8">
        <v>0</v>
      </c>
    </row>
    <row r="17" spans="1:2" x14ac:dyDescent="0.25">
      <c r="A17" t="s">
        <v>157</v>
      </c>
    </row>
    <row r="18" spans="1:2" x14ac:dyDescent="0.25">
      <c r="A18" s="12" t="s">
        <v>43</v>
      </c>
    </row>
    <row r="19" spans="1:2" x14ac:dyDescent="0.25">
      <c r="A19" s="12"/>
      <c r="B19" t="s">
        <v>122</v>
      </c>
    </row>
    <row r="20" spans="1:2" x14ac:dyDescent="0.25">
      <c r="A20" s="12" t="s">
        <v>44</v>
      </c>
      <c r="B20" s="13">
        <f>8/20</f>
        <v>0.4</v>
      </c>
    </row>
    <row r="21" spans="1:2" x14ac:dyDescent="0.25">
      <c r="A21" s="12" t="s">
        <v>45</v>
      </c>
      <c r="B21" s="13">
        <f>12/20</f>
        <v>0.6</v>
      </c>
    </row>
    <row r="22" spans="1:2" x14ac:dyDescent="0.25">
      <c r="A22" s="12" t="s">
        <v>46</v>
      </c>
      <c r="B22" s="14">
        <v>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H6" sqref="H6"/>
    </sheetView>
  </sheetViews>
  <sheetFormatPr defaultRowHeight="15" x14ac:dyDescent="0.25"/>
  <cols>
    <col min="1" max="1" width="57.140625" customWidth="1"/>
    <col min="4" max="4" width="16.140625" customWidth="1"/>
  </cols>
  <sheetData>
    <row r="1" spans="1:5" ht="15.75" thickBot="1" x14ac:dyDescent="0.3"/>
    <row r="2" spans="1:5" ht="15.75" x14ac:dyDescent="0.25">
      <c r="A2" s="74"/>
      <c r="B2" s="75"/>
      <c r="C2" s="75"/>
      <c r="D2" s="75"/>
      <c r="E2" s="76"/>
    </row>
    <row r="3" spans="1:5" ht="16.5" thickBot="1" x14ac:dyDescent="0.3">
      <c r="A3" s="77" t="s">
        <v>137</v>
      </c>
      <c r="B3" s="78"/>
      <c r="C3" s="78"/>
      <c r="D3" s="78"/>
      <c r="E3" s="79"/>
    </row>
    <row r="4" spans="1:5" x14ac:dyDescent="0.25">
      <c r="A4" s="26"/>
      <c r="B4" s="29"/>
      <c r="C4" s="29"/>
      <c r="D4" s="29"/>
      <c r="E4" s="29"/>
    </row>
    <row r="5" spans="1:5" x14ac:dyDescent="0.25">
      <c r="A5" s="27" t="s">
        <v>138</v>
      </c>
      <c r="B5" s="29" t="s">
        <v>140</v>
      </c>
      <c r="C5" s="29" t="s">
        <v>142</v>
      </c>
      <c r="D5" s="29" t="s">
        <v>144</v>
      </c>
      <c r="E5" s="29" t="s">
        <v>146</v>
      </c>
    </row>
    <row r="6" spans="1:5" ht="60.75" thickBot="1" x14ac:dyDescent="0.3">
      <c r="A6" s="28" t="s">
        <v>139</v>
      </c>
      <c r="B6" s="29" t="s">
        <v>141</v>
      </c>
      <c r="C6" s="29" t="s">
        <v>143</v>
      </c>
      <c r="D6" s="29" t="s">
        <v>145</v>
      </c>
      <c r="E6" s="29" t="s">
        <v>175</v>
      </c>
    </row>
    <row r="7" spans="1:5" x14ac:dyDescent="0.25">
      <c r="A7" s="3" t="s">
        <v>148</v>
      </c>
      <c r="B7" s="9">
        <f>Industry!E13</f>
        <v>0</v>
      </c>
      <c r="C7" s="30">
        <f>Industry!C13</f>
        <v>1</v>
      </c>
      <c r="D7" s="9">
        <v>0</v>
      </c>
      <c r="E7" s="9">
        <f>B7*C7+D7</f>
        <v>0</v>
      </c>
    </row>
    <row r="8" spans="1:5" x14ac:dyDescent="0.25">
      <c r="A8" s="3" t="s">
        <v>147</v>
      </c>
      <c r="B8" s="9">
        <f>Industry!E14</f>
        <v>0</v>
      </c>
      <c r="C8" s="30">
        <f>Industry!C14</f>
        <v>1</v>
      </c>
      <c r="D8" s="9">
        <v>0</v>
      </c>
      <c r="E8" s="9">
        <f t="shared" ref="E8:E17" si="0">B8*C8+D8</f>
        <v>0</v>
      </c>
    </row>
    <row r="9" spans="1:5" x14ac:dyDescent="0.25">
      <c r="A9" s="3" t="s">
        <v>149</v>
      </c>
      <c r="B9" s="9">
        <f>Industry!E15</f>
        <v>0</v>
      </c>
      <c r="C9" s="30">
        <f>Industry!C15</f>
        <v>1</v>
      </c>
      <c r="D9" s="9">
        <v>0</v>
      </c>
      <c r="E9" s="9">
        <f t="shared" si="0"/>
        <v>0</v>
      </c>
    </row>
    <row r="10" spans="1:5" x14ac:dyDescent="0.25">
      <c r="A10" s="3" t="s">
        <v>150</v>
      </c>
      <c r="B10" s="9">
        <f>Industry!E16</f>
        <v>0</v>
      </c>
      <c r="C10" s="30">
        <f>Industry!C16</f>
        <v>1</v>
      </c>
      <c r="D10" s="9">
        <v>0</v>
      </c>
      <c r="E10" s="9">
        <f t="shared" si="0"/>
        <v>0</v>
      </c>
    </row>
    <row r="11" spans="1:5" x14ac:dyDescent="0.25">
      <c r="A11" s="3" t="s">
        <v>151</v>
      </c>
      <c r="B11" s="9">
        <f>Industry!E17</f>
        <v>0</v>
      </c>
      <c r="C11" s="30">
        <f>Industry!C17</f>
        <v>1</v>
      </c>
      <c r="D11" s="9">
        <v>0</v>
      </c>
      <c r="E11" s="9">
        <f t="shared" si="0"/>
        <v>0</v>
      </c>
    </row>
    <row r="12" spans="1:5" x14ac:dyDescent="0.25">
      <c r="A12" s="3" t="s">
        <v>78</v>
      </c>
      <c r="B12" s="9">
        <f>Industry!E18</f>
        <v>0</v>
      </c>
      <c r="C12" s="30">
        <f>Industry!C18</f>
        <v>1</v>
      </c>
      <c r="D12" s="9">
        <v>0</v>
      </c>
      <c r="E12" s="9">
        <f t="shared" si="0"/>
        <v>0</v>
      </c>
    </row>
    <row r="13" spans="1:5" x14ac:dyDescent="0.25">
      <c r="A13" s="3" t="s">
        <v>79</v>
      </c>
      <c r="B13" s="9">
        <f>Industry!E19</f>
        <v>0</v>
      </c>
      <c r="C13" s="30">
        <f>Industry!C19</f>
        <v>1</v>
      </c>
      <c r="D13" s="9">
        <v>0</v>
      </c>
      <c r="E13" s="9">
        <f t="shared" si="0"/>
        <v>0</v>
      </c>
    </row>
    <row r="14" spans="1:5" x14ac:dyDescent="0.25">
      <c r="A14" s="3" t="s">
        <v>152</v>
      </c>
      <c r="B14" s="9">
        <f>Industry!E20</f>
        <v>0</v>
      </c>
      <c r="C14" s="30">
        <f>Industry!C20</f>
        <v>1</v>
      </c>
      <c r="D14" s="9">
        <v>0</v>
      </c>
      <c r="E14" s="9">
        <f t="shared" si="0"/>
        <v>0</v>
      </c>
    </row>
    <row r="15" spans="1:5" x14ac:dyDescent="0.25">
      <c r="A15" s="3" t="s">
        <v>153</v>
      </c>
      <c r="B15" s="9">
        <f>Industry!E21</f>
        <v>15</v>
      </c>
      <c r="C15" s="30">
        <f>Industry!C21</f>
        <v>2</v>
      </c>
      <c r="D15" s="9">
        <v>0</v>
      </c>
      <c r="E15" s="9">
        <f t="shared" si="0"/>
        <v>30</v>
      </c>
    </row>
    <row r="16" spans="1:5" x14ac:dyDescent="0.25">
      <c r="A16" s="3" t="s">
        <v>154</v>
      </c>
      <c r="B16" s="9">
        <f>Industry!E22</f>
        <v>8</v>
      </c>
      <c r="C16" s="30">
        <f>Industry!C22</f>
        <v>1</v>
      </c>
      <c r="D16" s="9">
        <v>0</v>
      </c>
      <c r="E16" s="9">
        <f t="shared" si="0"/>
        <v>8</v>
      </c>
    </row>
    <row r="17" spans="1:5" x14ac:dyDescent="0.25">
      <c r="A17" s="3" t="s">
        <v>155</v>
      </c>
      <c r="B17" s="9">
        <f>Industry!E23</f>
        <v>0</v>
      </c>
      <c r="C17" s="30">
        <f>Industry!C23</f>
        <v>2</v>
      </c>
      <c r="D17" s="9">
        <v>0</v>
      </c>
      <c r="E17" s="9">
        <f t="shared" si="0"/>
        <v>0</v>
      </c>
    </row>
    <row r="18" spans="1:5" x14ac:dyDescent="0.25">
      <c r="A18" s="17"/>
      <c r="B18" s="17"/>
      <c r="C18" s="17"/>
      <c r="D18" s="17" t="s">
        <v>156</v>
      </c>
      <c r="E18" s="31">
        <f>SUM(E7:E17)</f>
        <v>38</v>
      </c>
    </row>
  </sheetData>
  <mergeCells count="2">
    <mergeCell ref="A2:E2"/>
    <mergeCell ref="A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1"/>
  <sheetViews>
    <sheetView workbookViewId="0">
      <selection activeCell="A15" sqref="A15"/>
    </sheetView>
  </sheetViews>
  <sheetFormatPr defaultRowHeight="15" x14ac:dyDescent="0.25"/>
  <cols>
    <col min="1" max="1" width="79.28515625" customWidth="1"/>
    <col min="2" max="2" width="43.5703125" customWidth="1"/>
    <col min="3" max="4" width="59.28515625" customWidth="1"/>
  </cols>
  <sheetData>
    <row r="3" spans="1:5" x14ac:dyDescent="0.25">
      <c r="A3" s="15" t="s">
        <v>47</v>
      </c>
    </row>
    <row r="4" spans="1:5" x14ac:dyDescent="0.25">
      <c r="A4" t="s">
        <v>53</v>
      </c>
    </row>
    <row r="5" spans="1:5" x14ac:dyDescent="0.25">
      <c r="A5" t="s">
        <v>76</v>
      </c>
    </row>
    <row r="6" spans="1:5" x14ac:dyDescent="0.25">
      <c r="A6" t="s">
        <v>54</v>
      </c>
    </row>
    <row r="7" spans="1:5" x14ac:dyDescent="0.25">
      <c r="A7" t="s">
        <v>55</v>
      </c>
      <c r="B7" t="s">
        <v>58</v>
      </c>
      <c r="E7" s="16" t="s">
        <v>63</v>
      </c>
    </row>
    <row r="8" spans="1:5" x14ac:dyDescent="0.25">
      <c r="A8" t="s">
        <v>56</v>
      </c>
      <c r="B8" t="s">
        <v>57</v>
      </c>
    </row>
    <row r="11" spans="1:5" x14ac:dyDescent="0.25">
      <c r="A11" t="s">
        <v>66</v>
      </c>
    </row>
    <row r="12" spans="1:5" x14ac:dyDescent="0.25">
      <c r="A12" t="s">
        <v>53</v>
      </c>
    </row>
    <row r="13" spans="1:5" x14ac:dyDescent="0.25">
      <c r="A13" t="s">
        <v>77</v>
      </c>
    </row>
    <row r="14" spans="1:5" x14ac:dyDescent="0.25">
      <c r="A14" t="s">
        <v>54</v>
      </c>
    </row>
    <row r="15" spans="1:5" x14ac:dyDescent="0.25">
      <c r="A15" t="s">
        <v>56</v>
      </c>
      <c r="B15" t="s">
        <v>67</v>
      </c>
      <c r="E15" s="16" t="s">
        <v>64</v>
      </c>
    </row>
    <row r="16" spans="1:5" x14ac:dyDescent="0.25">
      <c r="A16" s="16" t="s">
        <v>59</v>
      </c>
      <c r="B16" t="s">
        <v>75</v>
      </c>
    </row>
    <row r="17" spans="1:2" x14ac:dyDescent="0.25">
      <c r="A17" s="16" t="s">
        <v>60</v>
      </c>
      <c r="B17" t="s">
        <v>74</v>
      </c>
    </row>
    <row r="18" spans="1:2" x14ac:dyDescent="0.25">
      <c r="A18" s="16" t="s">
        <v>61</v>
      </c>
      <c r="B18" t="s">
        <v>72</v>
      </c>
    </row>
    <row r="19" spans="1:2" x14ac:dyDescent="0.25">
      <c r="A19" s="16" t="s">
        <v>62</v>
      </c>
      <c r="B19" t="s">
        <v>73</v>
      </c>
    </row>
    <row r="20" spans="1:2" x14ac:dyDescent="0.25">
      <c r="A20" s="16" t="s">
        <v>68</v>
      </c>
      <c r="B20" t="s">
        <v>71</v>
      </c>
    </row>
    <row r="21" spans="1:2" x14ac:dyDescent="0.25">
      <c r="A21" s="16" t="s">
        <v>69</v>
      </c>
      <c r="B21"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2"/>
  <sheetViews>
    <sheetView zoomScaleNormal="100" workbookViewId="0"/>
  </sheetViews>
  <sheetFormatPr defaultRowHeight="15" x14ac:dyDescent="0.25"/>
  <cols>
    <col min="1" max="1" width="52.28515625" style="34" customWidth="1"/>
    <col min="2" max="2" width="11.42578125" style="34" customWidth="1"/>
    <col min="3" max="3" width="11.28515625" style="34" customWidth="1"/>
    <col min="4" max="4" width="10.5703125" style="34" customWidth="1"/>
    <col min="5" max="5" width="10.7109375" style="34" customWidth="1"/>
    <col min="6" max="6" width="9.140625" style="34"/>
    <col min="7" max="7" width="11.5703125" style="34" customWidth="1"/>
    <col min="8" max="8" width="13" style="34" customWidth="1"/>
    <col min="9" max="9" width="12.28515625" style="34" customWidth="1"/>
    <col min="10" max="10" width="81.42578125" style="70" customWidth="1"/>
    <col min="11" max="11" width="9.140625" style="34"/>
    <col min="12" max="12" width="10.42578125" style="34" customWidth="1"/>
    <col min="13" max="16384" width="9.140625" style="34"/>
  </cols>
  <sheetData>
    <row r="2" spans="1:11" x14ac:dyDescent="0.25">
      <c r="F2" s="6">
        <v>149.35</v>
      </c>
      <c r="G2" s="6">
        <v>112.98</v>
      </c>
      <c r="H2" s="6">
        <v>54.81</v>
      </c>
    </row>
    <row r="3" spans="1:11" ht="76.5" x14ac:dyDescent="0.25">
      <c r="A3" s="35" t="s">
        <v>0</v>
      </c>
      <c r="B3" s="36" t="s">
        <v>6</v>
      </c>
      <c r="C3" s="36" t="s">
        <v>7</v>
      </c>
      <c r="D3" s="36" t="s">
        <v>10</v>
      </c>
      <c r="E3" s="36" t="s">
        <v>8</v>
      </c>
      <c r="F3" s="36" t="s">
        <v>11</v>
      </c>
      <c r="G3" s="36" t="s">
        <v>12</v>
      </c>
      <c r="H3" s="36" t="s">
        <v>13</v>
      </c>
      <c r="I3" s="36" t="s">
        <v>9</v>
      </c>
      <c r="J3" s="33" t="s">
        <v>158</v>
      </c>
      <c r="K3" s="37"/>
    </row>
    <row r="4" spans="1:11" ht="15.75" thickBot="1" x14ac:dyDescent="0.3">
      <c r="A4" s="38" t="s">
        <v>28</v>
      </c>
      <c r="B4" s="39" t="s">
        <v>29</v>
      </c>
      <c r="C4" s="36"/>
      <c r="D4" s="36"/>
      <c r="E4" s="36"/>
      <c r="F4" s="36"/>
      <c r="G4" s="36"/>
      <c r="H4" s="36"/>
      <c r="I4" s="36"/>
    </row>
    <row r="5" spans="1:11" ht="15.75" thickBot="1" x14ac:dyDescent="0.3">
      <c r="A5" s="38" t="s">
        <v>30</v>
      </c>
      <c r="B5" s="39" t="s">
        <v>29</v>
      </c>
      <c r="C5" s="36"/>
      <c r="D5" s="36"/>
      <c r="E5" s="36"/>
      <c r="F5" s="36"/>
      <c r="G5" s="36"/>
      <c r="H5" s="36"/>
      <c r="I5" s="36"/>
    </row>
    <row r="6" spans="1:11" x14ac:dyDescent="0.25">
      <c r="A6" s="40" t="s">
        <v>31</v>
      </c>
      <c r="B6" s="40"/>
      <c r="C6" s="40"/>
      <c r="D6" s="10"/>
      <c r="E6" s="10"/>
      <c r="F6" s="10"/>
      <c r="G6" s="10"/>
      <c r="H6" s="10"/>
      <c r="I6" s="41"/>
    </row>
    <row r="7" spans="1:11" ht="15.75" x14ac:dyDescent="0.25">
      <c r="A7" s="40" t="s">
        <v>36</v>
      </c>
      <c r="B7" s="10">
        <v>4</v>
      </c>
      <c r="C7" s="10">
        <v>1</v>
      </c>
      <c r="D7" s="10">
        <f>B7*C7</f>
        <v>4</v>
      </c>
      <c r="E7" s="10">
        <f>Respondents!B3+Respondents!C3+Respondents!E3</f>
        <v>23</v>
      </c>
      <c r="F7" s="10">
        <f>D7*E7</f>
        <v>92</v>
      </c>
      <c r="G7" s="10">
        <f>F7*0.05</f>
        <v>4.6000000000000005</v>
      </c>
      <c r="H7" s="10">
        <f>F7*0.1</f>
        <v>9.2000000000000011</v>
      </c>
      <c r="I7" s="42">
        <f>F7*F$2+G7*G$2+H7*H$2</f>
        <v>14764.16</v>
      </c>
      <c r="J7" s="70" t="s">
        <v>160</v>
      </c>
    </row>
    <row r="8" spans="1:11" x14ac:dyDescent="0.25">
      <c r="A8" s="40" t="s">
        <v>32</v>
      </c>
      <c r="B8" s="43"/>
      <c r="C8" s="43"/>
      <c r="D8" s="43"/>
      <c r="E8" s="43"/>
      <c r="F8" s="43"/>
      <c r="G8" s="43"/>
      <c r="H8" s="43"/>
      <c r="I8" s="44"/>
    </row>
    <row r="9" spans="1:11" ht="26.25" x14ac:dyDescent="0.25">
      <c r="A9" s="45" t="s">
        <v>85</v>
      </c>
      <c r="B9" s="71">
        <v>30</v>
      </c>
      <c r="C9" s="71">
        <f>1/4</f>
        <v>0.25</v>
      </c>
      <c r="D9" s="71">
        <f>B9*C9</f>
        <v>7.5</v>
      </c>
      <c r="E9" s="72">
        <v>0</v>
      </c>
      <c r="F9" s="72">
        <f>D9*E9</f>
        <v>0</v>
      </c>
      <c r="G9" s="72">
        <f>F9*0.05</f>
        <v>0</v>
      </c>
      <c r="H9" s="72">
        <f>F9*0.1</f>
        <v>0</v>
      </c>
      <c r="I9" s="73">
        <f>F9*F$2+G9*G$2+H9*H$2</f>
        <v>0</v>
      </c>
      <c r="J9" s="70" t="s">
        <v>164</v>
      </c>
    </row>
    <row r="10" spans="1:11" x14ac:dyDescent="0.25">
      <c r="A10" s="48" t="s">
        <v>33</v>
      </c>
      <c r="B10" s="49" t="s">
        <v>87</v>
      </c>
      <c r="C10" s="10"/>
      <c r="D10" s="10"/>
      <c r="E10" s="10"/>
      <c r="F10" s="10"/>
      <c r="G10" s="10"/>
      <c r="H10" s="10"/>
      <c r="I10" s="47"/>
    </row>
    <row r="11" spans="1:11" x14ac:dyDescent="0.25">
      <c r="A11" s="48" t="s">
        <v>34</v>
      </c>
      <c r="B11" s="50" t="s">
        <v>29</v>
      </c>
      <c r="C11" s="10"/>
      <c r="D11" s="10"/>
      <c r="E11" s="10"/>
      <c r="F11" s="10"/>
      <c r="G11" s="10"/>
      <c r="H11" s="10"/>
      <c r="I11" s="47"/>
    </row>
    <row r="12" spans="1:11" x14ac:dyDescent="0.25">
      <c r="A12" s="40" t="s">
        <v>35</v>
      </c>
      <c r="B12" s="10"/>
      <c r="C12" s="10"/>
      <c r="D12" s="10"/>
      <c r="E12" s="10"/>
      <c r="F12" s="10"/>
      <c r="G12" s="10"/>
      <c r="H12" s="10"/>
      <c r="I12" s="41"/>
    </row>
    <row r="13" spans="1:11" ht="15.75" x14ac:dyDescent="0.25">
      <c r="A13" s="45" t="s">
        <v>81</v>
      </c>
      <c r="B13" s="10">
        <v>2</v>
      </c>
      <c r="C13" s="10">
        <v>1</v>
      </c>
      <c r="D13" s="10">
        <f t="shared" ref="D13:D23" si="0">B13*C13</f>
        <v>2</v>
      </c>
      <c r="E13" s="10">
        <v>0</v>
      </c>
      <c r="F13" s="10">
        <f t="shared" ref="F13:F23" si="1">D13*E13</f>
        <v>0</v>
      </c>
      <c r="G13" s="10">
        <f t="shared" ref="G13:G23" si="2">F13*0.05</f>
        <v>0</v>
      </c>
      <c r="H13" s="10">
        <f t="shared" ref="H13:H23" si="3">F13*0.1</f>
        <v>0</v>
      </c>
      <c r="I13" s="47">
        <f>F13*F$2+G13*G$2+H13*H$2</f>
        <v>0</v>
      </c>
      <c r="J13" s="70" t="s">
        <v>160</v>
      </c>
    </row>
    <row r="14" spans="1:11" ht="15.75" x14ac:dyDescent="0.25">
      <c r="A14" s="45" t="s">
        <v>92</v>
      </c>
      <c r="B14" s="10">
        <v>2</v>
      </c>
      <c r="C14" s="10">
        <v>1</v>
      </c>
      <c r="D14" s="10">
        <f t="shared" si="0"/>
        <v>2</v>
      </c>
      <c r="E14" s="10">
        <f>Respondents!B6</f>
        <v>0</v>
      </c>
      <c r="F14" s="10">
        <f t="shared" si="1"/>
        <v>0</v>
      </c>
      <c r="G14" s="10">
        <f t="shared" si="2"/>
        <v>0</v>
      </c>
      <c r="H14" s="10">
        <f t="shared" si="3"/>
        <v>0</v>
      </c>
      <c r="I14" s="47">
        <f>F14*F$2+G14*G$2+H14*H$2</f>
        <v>0</v>
      </c>
      <c r="J14" s="70" t="s">
        <v>172</v>
      </c>
    </row>
    <row r="15" spans="1:11" ht="15.75" x14ac:dyDescent="0.25">
      <c r="A15" s="45" t="s">
        <v>89</v>
      </c>
      <c r="B15" s="10">
        <v>2</v>
      </c>
      <c r="C15" s="10">
        <v>1</v>
      </c>
      <c r="D15" s="10">
        <f t="shared" si="0"/>
        <v>2</v>
      </c>
      <c r="E15" s="10">
        <v>0</v>
      </c>
      <c r="F15" s="10">
        <f t="shared" si="1"/>
        <v>0</v>
      </c>
      <c r="G15" s="10">
        <f t="shared" si="2"/>
        <v>0</v>
      </c>
      <c r="H15" s="10">
        <f t="shared" si="3"/>
        <v>0</v>
      </c>
      <c r="I15" s="47">
        <f>F15*F$2+G15*G$2+H15*H$2</f>
        <v>0</v>
      </c>
      <c r="J15" s="70" t="s">
        <v>160</v>
      </c>
    </row>
    <row r="16" spans="1:11" ht="26.25" x14ac:dyDescent="0.25">
      <c r="A16" s="45" t="s">
        <v>93</v>
      </c>
      <c r="B16" s="10">
        <v>2</v>
      </c>
      <c r="C16" s="10">
        <v>1</v>
      </c>
      <c r="D16" s="10">
        <f t="shared" si="0"/>
        <v>2</v>
      </c>
      <c r="E16" s="10">
        <v>0</v>
      </c>
      <c r="F16" s="10">
        <f t="shared" ref="F16:F19" si="4">D16*E16</f>
        <v>0</v>
      </c>
      <c r="G16" s="10">
        <f t="shared" ref="G16:G19" si="5">F16*0.05</f>
        <v>0</v>
      </c>
      <c r="H16" s="10">
        <f t="shared" ref="H16:H19" si="6">F16*0.1</f>
        <v>0</v>
      </c>
      <c r="I16" s="47">
        <f t="shared" ref="I16:I19" si="7">F16*F$2+G16*G$2+H16*H$2</f>
        <v>0</v>
      </c>
      <c r="J16" s="70" t="s">
        <v>174</v>
      </c>
    </row>
    <row r="17" spans="1:11" ht="26.25" x14ac:dyDescent="0.25">
      <c r="A17" s="45" t="s">
        <v>94</v>
      </c>
      <c r="B17" s="10">
        <v>2</v>
      </c>
      <c r="C17" s="10">
        <v>1</v>
      </c>
      <c r="D17" s="10">
        <f t="shared" ref="D17:D19" si="8">B17*C17</f>
        <v>2</v>
      </c>
      <c r="E17" s="10">
        <v>0</v>
      </c>
      <c r="F17" s="10">
        <f t="shared" si="4"/>
        <v>0</v>
      </c>
      <c r="G17" s="10">
        <f t="shared" si="5"/>
        <v>0</v>
      </c>
      <c r="H17" s="10">
        <f t="shared" si="6"/>
        <v>0</v>
      </c>
      <c r="I17" s="47">
        <f t="shared" si="7"/>
        <v>0</v>
      </c>
      <c r="J17" s="70" t="s">
        <v>173</v>
      </c>
    </row>
    <row r="18" spans="1:11" ht="15.75" x14ac:dyDescent="0.25">
      <c r="A18" s="45" t="s">
        <v>96</v>
      </c>
      <c r="B18" s="10">
        <v>20</v>
      </c>
      <c r="C18" s="10">
        <v>1</v>
      </c>
      <c r="D18" s="10">
        <f t="shared" si="8"/>
        <v>20</v>
      </c>
      <c r="E18" s="10">
        <f>Respondents!B6</f>
        <v>0</v>
      </c>
      <c r="F18" s="10">
        <f t="shared" si="4"/>
        <v>0</v>
      </c>
      <c r="G18" s="10">
        <f t="shared" si="5"/>
        <v>0</v>
      </c>
      <c r="H18" s="10">
        <f t="shared" si="6"/>
        <v>0</v>
      </c>
      <c r="I18" s="47">
        <f t="shared" si="7"/>
        <v>0</v>
      </c>
      <c r="J18" s="70" t="s">
        <v>162</v>
      </c>
    </row>
    <row r="19" spans="1:11" ht="15.75" x14ac:dyDescent="0.25">
      <c r="A19" s="45" t="s">
        <v>97</v>
      </c>
      <c r="B19" s="10">
        <v>20</v>
      </c>
      <c r="C19" s="10">
        <v>1</v>
      </c>
      <c r="D19" s="10">
        <f t="shared" si="8"/>
        <v>20</v>
      </c>
      <c r="E19" s="10">
        <f>Respondents!B6</f>
        <v>0</v>
      </c>
      <c r="F19" s="10">
        <f t="shared" si="4"/>
        <v>0</v>
      </c>
      <c r="G19" s="10">
        <f t="shared" si="5"/>
        <v>0</v>
      </c>
      <c r="H19" s="10">
        <f t="shared" si="6"/>
        <v>0</v>
      </c>
      <c r="I19" s="47">
        <f t="shared" si="7"/>
        <v>0</v>
      </c>
      <c r="J19" s="70" t="s">
        <v>163</v>
      </c>
    </row>
    <row r="20" spans="1:11" ht="26.25" x14ac:dyDescent="0.25">
      <c r="A20" s="48" t="s">
        <v>98</v>
      </c>
      <c r="B20" s="10">
        <v>10</v>
      </c>
      <c r="C20" s="10">
        <v>1</v>
      </c>
      <c r="D20" s="10">
        <f>B20*C20</f>
        <v>10</v>
      </c>
      <c r="E20" s="10">
        <f>Respondents!B6</f>
        <v>0</v>
      </c>
      <c r="F20" s="10">
        <f>D20*E20</f>
        <v>0</v>
      </c>
      <c r="G20" s="10">
        <f>F20*0.05</f>
        <v>0</v>
      </c>
      <c r="H20" s="10">
        <f>F20*0.1</f>
        <v>0</v>
      </c>
      <c r="I20" s="47">
        <f>F20*F$2+G20*G$2+H20*H$2</f>
        <v>0</v>
      </c>
      <c r="J20" s="70" t="s">
        <v>165</v>
      </c>
    </row>
    <row r="21" spans="1:11" ht="15.75" x14ac:dyDescent="0.25">
      <c r="A21" s="48" t="s">
        <v>80</v>
      </c>
      <c r="B21" s="10">
        <v>8</v>
      </c>
      <c r="C21" s="10">
        <v>2</v>
      </c>
      <c r="D21" s="10">
        <f t="shared" si="0"/>
        <v>16</v>
      </c>
      <c r="E21" s="10">
        <f>Respondents!B5+Respondents!C5</f>
        <v>15</v>
      </c>
      <c r="F21" s="10">
        <f t="shared" si="1"/>
        <v>240</v>
      </c>
      <c r="G21" s="51">
        <f t="shared" si="2"/>
        <v>12</v>
      </c>
      <c r="H21" s="10">
        <f t="shared" si="3"/>
        <v>24</v>
      </c>
      <c r="I21" s="42">
        <f t="shared" ref="I21:I23" si="9">F21*F$2+G21*G$2+H21*H$2</f>
        <v>38515.200000000004</v>
      </c>
      <c r="J21" s="70" t="s">
        <v>160</v>
      </c>
    </row>
    <row r="22" spans="1:11" ht="15.75" x14ac:dyDescent="0.25">
      <c r="A22" s="48" t="s">
        <v>99</v>
      </c>
      <c r="B22" s="10">
        <v>8</v>
      </c>
      <c r="C22" s="10">
        <v>1</v>
      </c>
      <c r="D22" s="10">
        <f t="shared" ref="D22" si="10">B22*C22</f>
        <v>8</v>
      </c>
      <c r="E22" s="10">
        <f>Respondents!B4</f>
        <v>8</v>
      </c>
      <c r="F22" s="10">
        <f t="shared" ref="F22" si="11">D22*E22</f>
        <v>64</v>
      </c>
      <c r="G22" s="10">
        <f t="shared" ref="G22" si="12">F22*0.05</f>
        <v>3.2</v>
      </c>
      <c r="H22" s="10">
        <f t="shared" ref="H22" si="13">F22*0.1</f>
        <v>6.4</v>
      </c>
      <c r="I22" s="42">
        <f t="shared" ref="I22" si="14">F22*F$2+G22*G$2+H22*H$2</f>
        <v>10270.719999999999</v>
      </c>
      <c r="J22" s="70" t="s">
        <v>160</v>
      </c>
    </row>
    <row r="23" spans="1:11" ht="26.25" x14ac:dyDescent="0.25">
      <c r="A23" s="48" t="s">
        <v>101</v>
      </c>
      <c r="B23" s="10">
        <v>4</v>
      </c>
      <c r="C23" s="10">
        <v>2</v>
      </c>
      <c r="D23" s="10">
        <f t="shared" si="0"/>
        <v>8</v>
      </c>
      <c r="E23" s="10">
        <v>0</v>
      </c>
      <c r="F23" s="10">
        <f t="shared" si="1"/>
        <v>0</v>
      </c>
      <c r="G23" s="10">
        <f t="shared" si="2"/>
        <v>0</v>
      </c>
      <c r="H23" s="10">
        <f t="shared" si="3"/>
        <v>0</v>
      </c>
      <c r="I23" s="47">
        <f t="shared" si="9"/>
        <v>0</v>
      </c>
      <c r="J23" s="70" t="s">
        <v>167</v>
      </c>
    </row>
    <row r="24" spans="1:11" x14ac:dyDescent="0.25">
      <c r="A24" s="52" t="s">
        <v>1</v>
      </c>
      <c r="B24" s="10"/>
      <c r="C24" s="10"/>
      <c r="D24" s="10"/>
      <c r="E24" s="10"/>
      <c r="F24" s="84">
        <f>SUM(F7:H23)</f>
        <v>455.4</v>
      </c>
      <c r="G24" s="85"/>
      <c r="H24" s="86"/>
      <c r="I24" s="53">
        <f>SUM(I7:I23)</f>
        <v>63550.080000000002</v>
      </c>
    </row>
    <row r="25" spans="1:11" x14ac:dyDescent="0.25">
      <c r="A25" s="40" t="s">
        <v>86</v>
      </c>
      <c r="B25" s="10"/>
      <c r="C25" s="10"/>
      <c r="D25" s="10"/>
      <c r="E25" s="10"/>
      <c r="F25" s="10"/>
      <c r="G25" s="10"/>
      <c r="H25" s="10"/>
      <c r="I25" s="47"/>
    </row>
    <row r="26" spans="1:11" x14ac:dyDescent="0.25">
      <c r="A26" s="40" t="s">
        <v>25</v>
      </c>
      <c r="B26" s="10" t="s">
        <v>82</v>
      </c>
      <c r="C26" s="10"/>
      <c r="D26" s="10"/>
      <c r="E26" s="10"/>
      <c r="F26" s="10"/>
      <c r="G26" s="10"/>
      <c r="H26" s="10"/>
      <c r="I26" s="47"/>
    </row>
    <row r="27" spans="1:11" ht="15.75" x14ac:dyDescent="0.25">
      <c r="A27" s="40" t="s">
        <v>104</v>
      </c>
      <c r="B27" s="40" t="s">
        <v>83</v>
      </c>
      <c r="C27" s="10"/>
      <c r="D27" s="10"/>
      <c r="E27" s="10"/>
      <c r="F27" s="10"/>
      <c r="G27" s="10"/>
      <c r="H27" s="10"/>
      <c r="I27" s="47"/>
    </row>
    <row r="28" spans="1:11" x14ac:dyDescent="0.25">
      <c r="A28" s="40" t="s">
        <v>84</v>
      </c>
      <c r="B28" s="40" t="s">
        <v>105</v>
      </c>
      <c r="C28" s="10"/>
      <c r="D28" s="10"/>
      <c r="E28" s="10"/>
      <c r="F28" s="10"/>
      <c r="G28" s="10"/>
      <c r="H28" s="10"/>
      <c r="I28" s="41"/>
    </row>
    <row r="29" spans="1:11" ht="15.75" x14ac:dyDescent="0.25">
      <c r="A29" s="40" t="s">
        <v>27</v>
      </c>
      <c r="B29" s="40" t="s">
        <v>83</v>
      </c>
      <c r="C29" s="10"/>
      <c r="D29" s="10"/>
      <c r="E29" s="10"/>
      <c r="F29" s="10"/>
      <c r="G29" s="10"/>
      <c r="H29" s="10"/>
      <c r="I29" s="41"/>
    </row>
    <row r="30" spans="1:11" x14ac:dyDescent="0.25">
      <c r="A30" s="40" t="s">
        <v>22</v>
      </c>
      <c r="B30" s="10"/>
      <c r="C30" s="10"/>
      <c r="D30" s="10"/>
      <c r="E30" s="10"/>
      <c r="F30" s="10"/>
      <c r="G30" s="10"/>
      <c r="H30" s="10"/>
      <c r="I30" s="41"/>
    </row>
    <row r="31" spans="1:11" ht="15.75" x14ac:dyDescent="0.25">
      <c r="A31" s="40" t="s">
        <v>106</v>
      </c>
      <c r="B31" s="10">
        <v>2</v>
      </c>
      <c r="C31" s="10">
        <v>1</v>
      </c>
      <c r="D31" s="10">
        <f t="shared" ref="D31:D42" si="15">B31*C31</f>
        <v>2</v>
      </c>
      <c r="E31" s="10">
        <v>0</v>
      </c>
      <c r="F31" s="10">
        <f t="shared" ref="F31:F39" si="16">D31*E31</f>
        <v>0</v>
      </c>
      <c r="G31" s="10">
        <f t="shared" ref="G31:G42" si="17">F31*0.05</f>
        <v>0</v>
      </c>
      <c r="H31" s="10">
        <f t="shared" ref="H31:H39" si="18">F31*0.1</f>
        <v>0</v>
      </c>
      <c r="I31" s="47">
        <f t="shared" ref="I31:I39" si="19">F31*F$2+G31*G$2+H31*H$2</f>
        <v>0</v>
      </c>
      <c r="J31" s="70" t="s">
        <v>166</v>
      </c>
      <c r="K31" s="54"/>
    </row>
    <row r="32" spans="1:11" ht="15.75" x14ac:dyDescent="0.25">
      <c r="A32" s="40" t="s">
        <v>107</v>
      </c>
      <c r="B32" s="10">
        <v>0.5</v>
      </c>
      <c r="C32" s="46">
        <f>1/4</f>
        <v>0.25</v>
      </c>
      <c r="D32" s="10">
        <f t="shared" si="15"/>
        <v>0.125</v>
      </c>
      <c r="E32" s="10">
        <v>0</v>
      </c>
      <c r="F32" s="10">
        <f t="shared" si="16"/>
        <v>0</v>
      </c>
      <c r="G32" s="10">
        <f>F32*0.05</f>
        <v>0</v>
      </c>
      <c r="H32" s="10">
        <f>F32*0.1</f>
        <v>0</v>
      </c>
      <c r="I32" s="47">
        <f t="shared" si="19"/>
        <v>0</v>
      </c>
      <c r="J32" s="70" t="s">
        <v>166</v>
      </c>
    </row>
    <row r="33" spans="1:13" ht="15.75" x14ac:dyDescent="0.25">
      <c r="A33" s="55" t="s">
        <v>108</v>
      </c>
      <c r="B33" s="10">
        <v>2</v>
      </c>
      <c r="C33" s="10">
        <v>12</v>
      </c>
      <c r="D33" s="10">
        <f t="shared" si="15"/>
        <v>24</v>
      </c>
      <c r="E33" s="10">
        <v>0</v>
      </c>
      <c r="F33" s="10">
        <f t="shared" ref="F33" si="20">D33*E33</f>
        <v>0</v>
      </c>
      <c r="G33" s="10">
        <f t="shared" ref="G33" si="21">F33*0.05</f>
        <v>0</v>
      </c>
      <c r="H33" s="10">
        <f t="shared" ref="H33" si="22">F33*0.1</f>
        <v>0</v>
      </c>
      <c r="I33" s="47">
        <f t="shared" ref="I33" si="23">F33*F$2+G33*G$2+H33*H$2</f>
        <v>0</v>
      </c>
      <c r="J33" s="70" t="s">
        <v>166</v>
      </c>
    </row>
    <row r="34" spans="1:13" ht="15.75" x14ac:dyDescent="0.25">
      <c r="A34" s="40" t="s">
        <v>109</v>
      </c>
      <c r="B34" s="10">
        <v>2</v>
      </c>
      <c r="C34" s="10">
        <v>12</v>
      </c>
      <c r="D34" s="10">
        <f t="shared" si="15"/>
        <v>24</v>
      </c>
      <c r="E34" s="10">
        <f>E22</f>
        <v>8</v>
      </c>
      <c r="F34" s="10">
        <f t="shared" si="16"/>
        <v>192</v>
      </c>
      <c r="G34" s="10">
        <f t="shared" si="17"/>
        <v>9.6000000000000014</v>
      </c>
      <c r="H34" s="10">
        <f t="shared" si="18"/>
        <v>19.200000000000003</v>
      </c>
      <c r="I34" s="42">
        <f t="shared" si="19"/>
        <v>30812.159999999996</v>
      </c>
      <c r="J34" s="70" t="s">
        <v>160</v>
      </c>
    </row>
    <row r="35" spans="1:13" ht="28.5" x14ac:dyDescent="0.25">
      <c r="A35" s="56" t="s">
        <v>111</v>
      </c>
      <c r="B35" s="10">
        <v>0.5</v>
      </c>
      <c r="C35" s="10">
        <v>365</v>
      </c>
      <c r="D35" s="10">
        <f>B35*C35</f>
        <v>182.5</v>
      </c>
      <c r="E35" s="10">
        <f>E21</f>
        <v>15</v>
      </c>
      <c r="F35" s="57">
        <f>D35*E35</f>
        <v>2737.5</v>
      </c>
      <c r="G35" s="58">
        <f>F35*0.05</f>
        <v>136.875</v>
      </c>
      <c r="H35" s="10">
        <f>F35*0.1</f>
        <v>273.75</v>
      </c>
      <c r="I35" s="47">
        <f>F35*F$2+G35*G$2+H35*H$2</f>
        <v>439314</v>
      </c>
      <c r="J35" s="70" t="s">
        <v>160</v>
      </c>
    </row>
    <row r="36" spans="1:13" ht="15.75" x14ac:dyDescent="0.25">
      <c r="A36" s="55" t="s">
        <v>112</v>
      </c>
      <c r="B36" s="10">
        <v>0.5</v>
      </c>
      <c r="C36" s="10">
        <v>12</v>
      </c>
      <c r="D36" s="10">
        <f>B36*C36</f>
        <v>6</v>
      </c>
      <c r="E36" s="10">
        <f>E7</f>
        <v>23</v>
      </c>
      <c r="F36" s="10">
        <f>D36*E36</f>
        <v>138</v>
      </c>
      <c r="G36" s="10">
        <f>F36*0.05</f>
        <v>6.9</v>
      </c>
      <c r="H36" s="10">
        <f>F36*0.1</f>
        <v>13.8</v>
      </c>
      <c r="I36" s="42">
        <f>F36*F$2+G36*G$2+H36*H$2</f>
        <v>22146.240000000002</v>
      </c>
      <c r="J36" s="70" t="s">
        <v>171</v>
      </c>
      <c r="K36" s="54"/>
    </row>
    <row r="37" spans="1:13" ht="26.25" x14ac:dyDescent="0.25">
      <c r="A37" s="40" t="s">
        <v>114</v>
      </c>
      <c r="B37" s="10">
        <v>4</v>
      </c>
      <c r="C37" s="10">
        <v>1</v>
      </c>
      <c r="D37" s="10">
        <f t="shared" si="15"/>
        <v>4</v>
      </c>
      <c r="E37" s="10">
        <v>0</v>
      </c>
      <c r="F37" s="10">
        <f t="shared" si="16"/>
        <v>0</v>
      </c>
      <c r="G37" s="10">
        <f t="shared" si="17"/>
        <v>0</v>
      </c>
      <c r="H37" s="10">
        <f t="shared" si="18"/>
        <v>0</v>
      </c>
      <c r="I37" s="47">
        <f t="shared" si="19"/>
        <v>0</v>
      </c>
      <c r="J37" s="70" t="s">
        <v>170</v>
      </c>
      <c r="K37" s="54"/>
    </row>
    <row r="38" spans="1:13" ht="15.75" x14ac:dyDescent="0.25">
      <c r="A38" s="40" t="s">
        <v>115</v>
      </c>
      <c r="B38" s="10">
        <v>1</v>
      </c>
      <c r="C38" s="10">
        <v>1</v>
      </c>
      <c r="D38" s="10">
        <f t="shared" si="15"/>
        <v>1</v>
      </c>
      <c r="E38" s="10">
        <v>0</v>
      </c>
      <c r="F38" s="10">
        <f t="shared" si="16"/>
        <v>0</v>
      </c>
      <c r="G38" s="10">
        <f t="shared" si="17"/>
        <v>0</v>
      </c>
      <c r="H38" s="10">
        <f t="shared" si="18"/>
        <v>0</v>
      </c>
      <c r="I38" s="47">
        <f t="shared" si="19"/>
        <v>0</v>
      </c>
      <c r="J38" s="70" t="s">
        <v>169</v>
      </c>
      <c r="K38" s="54"/>
    </row>
    <row r="39" spans="1:13" ht="15.75" x14ac:dyDescent="0.25">
      <c r="A39" s="40" t="s">
        <v>116</v>
      </c>
      <c r="B39" s="10">
        <v>1</v>
      </c>
      <c r="C39" s="10">
        <v>1</v>
      </c>
      <c r="D39" s="10">
        <f t="shared" si="15"/>
        <v>1</v>
      </c>
      <c r="E39" s="10">
        <v>0</v>
      </c>
      <c r="F39" s="10">
        <f t="shared" si="16"/>
        <v>0</v>
      </c>
      <c r="G39" s="10">
        <f t="shared" si="17"/>
        <v>0</v>
      </c>
      <c r="H39" s="10">
        <f t="shared" si="18"/>
        <v>0</v>
      </c>
      <c r="I39" s="47">
        <f t="shared" si="19"/>
        <v>0</v>
      </c>
      <c r="J39" s="70" t="s">
        <v>168</v>
      </c>
      <c r="K39" s="54"/>
    </row>
    <row r="40" spans="1:13" x14ac:dyDescent="0.25">
      <c r="A40" s="40" t="s">
        <v>23</v>
      </c>
      <c r="B40" s="40" t="s">
        <v>83</v>
      </c>
      <c r="C40" s="10"/>
      <c r="D40" s="10"/>
      <c r="E40" s="10"/>
      <c r="F40" s="10"/>
      <c r="G40" s="10"/>
      <c r="H40" s="10"/>
      <c r="I40" s="41"/>
    </row>
    <row r="41" spans="1:13" ht="15.75" x14ac:dyDescent="0.25">
      <c r="A41" s="40" t="s">
        <v>118</v>
      </c>
      <c r="B41" s="10">
        <v>4</v>
      </c>
      <c r="C41" s="10">
        <v>12</v>
      </c>
      <c r="D41" s="10">
        <f t="shared" si="15"/>
        <v>48</v>
      </c>
      <c r="E41" s="10">
        <f>E7</f>
        <v>23</v>
      </c>
      <c r="F41" s="57">
        <f t="shared" ref="F41:F42" si="24">D41*E41</f>
        <v>1104</v>
      </c>
      <c r="G41" s="10">
        <f t="shared" si="17"/>
        <v>55.2</v>
      </c>
      <c r="H41" s="10">
        <f t="shared" ref="H41:H42" si="25">F41*0.1</f>
        <v>110.4</v>
      </c>
      <c r="I41" s="42">
        <f t="shared" ref="I41:I42" si="26">F41*F$2+G41*G$2+H41*H$2</f>
        <v>177169.92000000001</v>
      </c>
      <c r="J41" s="70" t="s">
        <v>160</v>
      </c>
    </row>
    <row r="42" spans="1:13" ht="15.75" x14ac:dyDescent="0.25">
      <c r="A42" s="40" t="s">
        <v>119</v>
      </c>
      <c r="B42" s="10">
        <v>4</v>
      </c>
      <c r="C42" s="10">
        <v>12</v>
      </c>
      <c r="D42" s="10">
        <f t="shared" si="15"/>
        <v>48</v>
      </c>
      <c r="E42" s="10">
        <f>E7</f>
        <v>23</v>
      </c>
      <c r="F42" s="57">
        <f t="shared" si="24"/>
        <v>1104</v>
      </c>
      <c r="G42" s="10">
        <f t="shared" si="17"/>
        <v>55.2</v>
      </c>
      <c r="H42" s="10">
        <f t="shared" si="25"/>
        <v>110.4</v>
      </c>
      <c r="I42" s="42">
        <f t="shared" si="26"/>
        <v>177169.92000000001</v>
      </c>
      <c r="J42" s="70" t="s">
        <v>160</v>
      </c>
      <c r="L42" s="34" t="s">
        <v>136</v>
      </c>
      <c r="M42" s="34">
        <f>C21*E21+C22*E22</f>
        <v>38</v>
      </c>
    </row>
    <row r="43" spans="1:13" x14ac:dyDescent="0.25">
      <c r="A43" s="52" t="s">
        <v>2</v>
      </c>
      <c r="B43" s="10"/>
      <c r="C43" s="10"/>
      <c r="D43" s="10"/>
      <c r="E43" s="10"/>
      <c r="F43" s="90">
        <f>SUM(F26:H42)</f>
        <v>6066.8249999999989</v>
      </c>
      <c r="G43" s="91"/>
      <c r="H43" s="92"/>
      <c r="I43" s="59">
        <f>SUM(I26:I42)</f>
        <v>846612.24</v>
      </c>
    </row>
    <row r="44" spans="1:13" ht="15.75" x14ac:dyDescent="0.25">
      <c r="A44" s="60" t="s">
        <v>120</v>
      </c>
      <c r="B44" s="61"/>
      <c r="C44" s="61"/>
      <c r="D44" s="61"/>
      <c r="E44" s="61"/>
      <c r="F44" s="93">
        <f>ROUND(SUM(F24,F43),-1)</f>
        <v>6520</v>
      </c>
      <c r="G44" s="93"/>
      <c r="H44" s="93"/>
      <c r="I44" s="62">
        <f>ROUND(SUM(I43,I24),-3)</f>
        <v>910000</v>
      </c>
      <c r="L44" s="34" t="s">
        <v>4</v>
      </c>
      <c r="M44" s="63">
        <f>F46/M42</f>
        <v>171.57894736842104</v>
      </c>
    </row>
    <row r="45" spans="1:13" ht="15.75" x14ac:dyDescent="0.25">
      <c r="A45" s="19" t="s">
        <v>123</v>
      </c>
      <c r="B45" s="64"/>
      <c r="C45" s="64"/>
      <c r="D45" s="64"/>
      <c r="E45" s="64"/>
      <c r="F45" s="64"/>
      <c r="G45" s="64"/>
      <c r="H45" s="64"/>
      <c r="I45" s="65">
        <v>0</v>
      </c>
    </row>
    <row r="46" spans="1:13" ht="15.75" x14ac:dyDescent="0.25">
      <c r="A46" s="19" t="s">
        <v>124</v>
      </c>
      <c r="B46" s="64"/>
      <c r="C46" s="64"/>
      <c r="D46" s="64"/>
      <c r="E46" s="64"/>
      <c r="F46" s="81">
        <f>F44</f>
        <v>6520</v>
      </c>
      <c r="G46" s="82"/>
      <c r="H46" s="83"/>
      <c r="I46" s="65">
        <f>I44</f>
        <v>910000</v>
      </c>
    </row>
    <row r="47" spans="1:13" x14ac:dyDescent="0.25">
      <c r="A47" s="20"/>
    </row>
    <row r="48" spans="1:13" x14ac:dyDescent="0.25">
      <c r="A48" s="66" t="s">
        <v>5</v>
      </c>
    </row>
    <row r="49" spans="1:9" ht="38.25" customHeight="1" x14ac:dyDescent="0.25">
      <c r="A49" s="87" t="s">
        <v>102</v>
      </c>
      <c r="B49" s="87"/>
      <c r="C49" s="87"/>
      <c r="D49" s="87"/>
      <c r="E49" s="87"/>
      <c r="F49" s="87"/>
      <c r="G49" s="87"/>
      <c r="H49" s="87"/>
      <c r="I49" s="87"/>
    </row>
    <row r="50" spans="1:9" ht="60.75" customHeight="1" x14ac:dyDescent="0.25">
      <c r="A50" s="88" t="s">
        <v>88</v>
      </c>
      <c r="B50" s="89"/>
      <c r="C50" s="89"/>
      <c r="D50" s="89"/>
      <c r="E50" s="89"/>
      <c r="F50" s="89"/>
      <c r="G50" s="89"/>
      <c r="H50" s="89"/>
      <c r="I50" s="89"/>
    </row>
    <row r="51" spans="1:9" ht="18" x14ac:dyDescent="0.25">
      <c r="A51" s="67" t="s">
        <v>90</v>
      </c>
    </row>
    <row r="52" spans="1:9" ht="29.25" customHeight="1" x14ac:dyDescent="0.25">
      <c r="A52" s="80" t="s">
        <v>91</v>
      </c>
      <c r="B52" s="80"/>
      <c r="C52" s="80"/>
      <c r="D52" s="80"/>
      <c r="E52" s="80"/>
      <c r="F52" s="80"/>
      <c r="G52" s="80"/>
      <c r="H52" s="80"/>
      <c r="I52" s="80"/>
    </row>
    <row r="53" spans="1:9" x14ac:dyDescent="0.25">
      <c r="A53" s="67" t="s">
        <v>95</v>
      </c>
    </row>
    <row r="54" spans="1:9" ht="25.5" customHeight="1" x14ac:dyDescent="0.25">
      <c r="A54" s="80" t="s">
        <v>103</v>
      </c>
      <c r="B54" s="80"/>
      <c r="C54" s="80"/>
      <c r="D54" s="80"/>
      <c r="E54" s="80"/>
      <c r="F54" s="80"/>
      <c r="G54" s="80"/>
      <c r="H54" s="80"/>
      <c r="I54" s="80"/>
    </row>
    <row r="55" spans="1:9" ht="27.75" customHeight="1" x14ac:dyDescent="0.25">
      <c r="A55" s="80" t="s">
        <v>100</v>
      </c>
      <c r="B55" s="80"/>
      <c r="C55" s="80"/>
      <c r="D55" s="80"/>
      <c r="E55" s="80"/>
      <c r="F55" s="80"/>
      <c r="G55" s="80"/>
      <c r="H55" s="80"/>
      <c r="I55" s="80"/>
    </row>
    <row r="56" spans="1:9" ht="35.25" customHeight="1" x14ac:dyDescent="0.25">
      <c r="A56" s="80" t="s">
        <v>110</v>
      </c>
      <c r="B56" s="80"/>
      <c r="C56" s="80"/>
      <c r="D56" s="80"/>
      <c r="E56" s="80"/>
      <c r="F56" s="80"/>
      <c r="G56" s="80"/>
      <c r="H56" s="80"/>
      <c r="I56" s="80"/>
    </row>
    <row r="57" spans="1:9" ht="35.25" customHeight="1" x14ac:dyDescent="0.25">
      <c r="A57" s="80" t="s">
        <v>113</v>
      </c>
      <c r="B57" s="80"/>
      <c r="C57" s="80"/>
      <c r="D57" s="80"/>
      <c r="E57" s="80"/>
      <c r="F57" s="80"/>
      <c r="G57" s="80"/>
      <c r="H57" s="80"/>
      <c r="I57" s="80"/>
    </row>
    <row r="58" spans="1:9" ht="35.25" customHeight="1" x14ac:dyDescent="0.25">
      <c r="A58" s="68" t="s">
        <v>117</v>
      </c>
      <c r="B58" s="68"/>
      <c r="C58" s="68"/>
      <c r="D58" s="68"/>
      <c r="E58" s="68"/>
      <c r="F58" s="68"/>
      <c r="G58" s="68"/>
      <c r="H58" s="68"/>
      <c r="I58" s="68"/>
    </row>
    <row r="59" spans="1:9" ht="15.75" x14ac:dyDescent="0.25">
      <c r="A59" s="69" t="s">
        <v>121</v>
      </c>
    </row>
    <row r="60" spans="1:9" x14ac:dyDescent="0.25">
      <c r="A60" s="67"/>
    </row>
    <row r="61" spans="1:9" x14ac:dyDescent="0.25">
      <c r="A61" s="67"/>
    </row>
    <row r="62" spans="1:9" x14ac:dyDescent="0.25">
      <c r="A62" s="67"/>
    </row>
  </sheetData>
  <mergeCells count="11">
    <mergeCell ref="A57:I57"/>
    <mergeCell ref="F46:H46"/>
    <mergeCell ref="A52:I52"/>
    <mergeCell ref="A56:I56"/>
    <mergeCell ref="F24:H24"/>
    <mergeCell ref="A49:I49"/>
    <mergeCell ref="A50:I50"/>
    <mergeCell ref="F43:H43"/>
    <mergeCell ref="F44:H44"/>
    <mergeCell ref="A54:I54"/>
    <mergeCell ref="A55:I5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C7" sqref="C7"/>
    </sheetView>
  </sheetViews>
  <sheetFormatPr defaultRowHeight="15" x14ac:dyDescent="0.25"/>
  <cols>
    <col min="1" max="1" width="39.5703125" style="1" customWidth="1"/>
    <col min="2" max="2" width="10.28515625" customWidth="1"/>
    <col min="3" max="3" width="11.7109375" customWidth="1"/>
    <col min="4" max="4" width="11" customWidth="1"/>
    <col min="7" max="7" width="11.28515625" customWidth="1"/>
    <col min="8" max="8" width="10.85546875" customWidth="1"/>
    <col min="9" max="9" width="10.42578125" customWidth="1"/>
  </cols>
  <sheetData>
    <row r="2" spans="1:16" x14ac:dyDescent="0.25">
      <c r="F2" s="6">
        <v>48.08</v>
      </c>
      <c r="G2" s="6">
        <v>64.8</v>
      </c>
      <c r="H2" s="6">
        <v>26.02</v>
      </c>
    </row>
    <row r="3" spans="1:16" ht="89.25" x14ac:dyDescent="0.25">
      <c r="A3" s="2" t="s">
        <v>3</v>
      </c>
      <c r="B3" s="2" t="s">
        <v>14</v>
      </c>
      <c r="C3" s="2" t="s">
        <v>15</v>
      </c>
      <c r="D3" s="2" t="s">
        <v>16</v>
      </c>
      <c r="E3" s="2" t="s">
        <v>17</v>
      </c>
      <c r="F3" s="2" t="s">
        <v>18</v>
      </c>
      <c r="G3" s="2" t="s">
        <v>19</v>
      </c>
      <c r="H3" s="2" t="s">
        <v>20</v>
      </c>
      <c r="I3" s="2" t="s">
        <v>21</v>
      </c>
      <c r="L3" s="24"/>
      <c r="M3" s="24"/>
      <c r="N3" s="24"/>
      <c r="O3" s="24"/>
      <c r="P3" s="24"/>
    </row>
    <row r="4" spans="1:16" ht="15.75" x14ac:dyDescent="0.25">
      <c r="A4" s="3" t="s">
        <v>24</v>
      </c>
      <c r="B4" s="31">
        <v>2</v>
      </c>
      <c r="C4" s="31">
        <v>0</v>
      </c>
      <c r="D4" s="5">
        <f>B4*C4</f>
        <v>0</v>
      </c>
      <c r="E4" s="9">
        <f>Industry!E13</f>
        <v>0</v>
      </c>
      <c r="F4" s="5">
        <f>D4*E4</f>
        <v>0</v>
      </c>
      <c r="G4" s="5">
        <f>F4*0.05</f>
        <v>0</v>
      </c>
      <c r="H4" s="5">
        <f>F4*0.1</f>
        <v>0</v>
      </c>
      <c r="I4" s="4">
        <f t="shared" ref="I4" si="0">F4*F$2+G4*G$2+H4*H$2</f>
        <v>0</v>
      </c>
      <c r="L4" s="24"/>
      <c r="M4" s="25"/>
      <c r="N4" s="24"/>
      <c r="O4" s="24"/>
      <c r="P4" s="24"/>
    </row>
    <row r="5" spans="1:16" ht="15.75" x14ac:dyDescent="0.25">
      <c r="A5" s="3" t="s">
        <v>126</v>
      </c>
      <c r="B5" s="11">
        <v>2</v>
      </c>
      <c r="C5" s="11">
        <f>Industry!C9</f>
        <v>0.25</v>
      </c>
      <c r="D5" s="5">
        <f>+B5*C5</f>
        <v>0.5</v>
      </c>
      <c r="E5" s="9">
        <f>Industry!E14</f>
        <v>0</v>
      </c>
      <c r="F5" s="5">
        <f>D5*E5</f>
        <v>0</v>
      </c>
      <c r="G5" s="5">
        <f>F5*0.05</f>
        <v>0</v>
      </c>
      <c r="H5" s="5">
        <f>F5*0.1</f>
        <v>0</v>
      </c>
      <c r="I5" s="4">
        <f>F5*F$2+G5*G$2+H5*H$2</f>
        <v>0</v>
      </c>
      <c r="L5" s="24"/>
      <c r="M5" s="25"/>
      <c r="N5" s="24"/>
      <c r="O5" s="24"/>
      <c r="P5" s="24"/>
    </row>
    <row r="6" spans="1:16" ht="15.75" x14ac:dyDescent="0.25">
      <c r="A6" s="3" t="s">
        <v>127</v>
      </c>
      <c r="B6" s="11">
        <v>2</v>
      </c>
      <c r="C6" s="11">
        <v>1</v>
      </c>
      <c r="D6" s="5">
        <f>B6*C6</f>
        <v>2</v>
      </c>
      <c r="E6" s="9">
        <f>Industry!E15</f>
        <v>0</v>
      </c>
      <c r="F6" s="5">
        <f>D6*E6</f>
        <v>0</v>
      </c>
      <c r="G6" s="5">
        <f>F6*0.05</f>
        <v>0</v>
      </c>
      <c r="H6" s="5">
        <f>F6*0.1</f>
        <v>0</v>
      </c>
      <c r="I6" s="4">
        <f>F6*F$2+G6*G$2+H6*H$2</f>
        <v>0</v>
      </c>
      <c r="L6" s="24"/>
      <c r="M6" s="25"/>
      <c r="N6" s="24"/>
      <c r="O6" s="24"/>
      <c r="P6" s="24"/>
    </row>
    <row r="7" spans="1:16" ht="15.75" x14ac:dyDescent="0.25">
      <c r="A7" s="3" t="s">
        <v>128</v>
      </c>
      <c r="B7" s="31">
        <v>2</v>
      </c>
      <c r="C7" s="11">
        <v>2</v>
      </c>
      <c r="D7" s="5">
        <f t="shared" ref="D7:D8" si="1">B7*C7</f>
        <v>4</v>
      </c>
      <c r="E7" s="9">
        <f>Industry!E16</f>
        <v>0</v>
      </c>
      <c r="F7" s="5">
        <f t="shared" ref="F7:F8" si="2">D7*E7</f>
        <v>0</v>
      </c>
      <c r="G7" s="5">
        <f t="shared" ref="G7:G8" si="3">F7*0.05</f>
        <v>0</v>
      </c>
      <c r="H7" s="5">
        <f t="shared" ref="H7:H8" si="4">F7*0.1</f>
        <v>0</v>
      </c>
      <c r="I7" s="4">
        <f t="shared" ref="I7:I8" si="5">F7*F$2+G7*G$2+H7*H$2</f>
        <v>0</v>
      </c>
      <c r="L7" s="24"/>
      <c r="M7" s="25"/>
      <c r="N7" s="24"/>
      <c r="O7" s="24"/>
      <c r="P7" s="24"/>
    </row>
    <row r="8" spans="1:16" ht="28.5" x14ac:dyDescent="0.25">
      <c r="A8" s="21" t="s">
        <v>129</v>
      </c>
      <c r="B8" s="31">
        <v>2</v>
      </c>
      <c r="C8" s="11">
        <v>3</v>
      </c>
      <c r="D8" s="5">
        <f t="shared" si="1"/>
        <v>6</v>
      </c>
      <c r="E8" s="9">
        <f>Industry!E17</f>
        <v>0</v>
      </c>
      <c r="F8" s="5">
        <f t="shared" si="2"/>
        <v>0</v>
      </c>
      <c r="G8" s="5">
        <f t="shared" si="3"/>
        <v>0</v>
      </c>
      <c r="H8" s="5">
        <f t="shared" si="4"/>
        <v>0</v>
      </c>
      <c r="I8" s="4">
        <f t="shared" si="5"/>
        <v>0</v>
      </c>
      <c r="L8" s="24"/>
      <c r="M8" s="25"/>
      <c r="N8" s="24"/>
      <c r="O8" s="24"/>
      <c r="P8" s="24"/>
    </row>
    <row r="9" spans="1:16" ht="15.75" x14ac:dyDescent="0.25">
      <c r="A9" s="3" t="s">
        <v>130</v>
      </c>
      <c r="B9" s="11">
        <v>10</v>
      </c>
      <c r="C9" s="11">
        <v>0.25</v>
      </c>
      <c r="D9" s="11">
        <f>+B9*C9</f>
        <v>2.5</v>
      </c>
      <c r="E9" s="11">
        <f>Industry!E20</f>
        <v>0</v>
      </c>
      <c r="F9" s="5">
        <f>D9*E9</f>
        <v>0</v>
      </c>
      <c r="G9" s="5">
        <f>F9*0.05</f>
        <v>0</v>
      </c>
      <c r="H9" s="5">
        <f>F9*0.1</f>
        <v>0</v>
      </c>
      <c r="I9" s="4">
        <f>F9*F$2+G9*G$2+H9*H$2</f>
        <v>0</v>
      </c>
      <c r="L9" s="24"/>
      <c r="M9" s="25"/>
      <c r="N9" s="24"/>
      <c r="O9" s="24"/>
      <c r="P9" s="24"/>
    </row>
    <row r="10" spans="1:16" ht="15.75" x14ac:dyDescent="0.25">
      <c r="A10" s="3" t="s">
        <v>131</v>
      </c>
      <c r="B10" s="11">
        <v>4</v>
      </c>
      <c r="C10" s="11">
        <v>2</v>
      </c>
      <c r="D10" s="11">
        <f>+B10*C10</f>
        <v>8</v>
      </c>
      <c r="E10" s="11">
        <f>Industry!E21</f>
        <v>15</v>
      </c>
      <c r="F10" s="5">
        <f>D10*E10</f>
        <v>120</v>
      </c>
      <c r="G10" s="5">
        <f>F10*0.05</f>
        <v>6</v>
      </c>
      <c r="H10" s="5">
        <f>F10*0.1</f>
        <v>12</v>
      </c>
      <c r="I10" s="18">
        <f>F10*F$2+G10*G$2+H10*H$2</f>
        <v>6470.6399999999994</v>
      </c>
      <c r="L10" s="24"/>
      <c r="M10" s="25"/>
      <c r="N10" s="24"/>
      <c r="O10" s="24"/>
      <c r="P10" s="24"/>
    </row>
    <row r="11" spans="1:16" ht="15.75" x14ac:dyDescent="0.25">
      <c r="A11" s="3" t="s">
        <v>132</v>
      </c>
      <c r="B11" s="11">
        <v>4</v>
      </c>
      <c r="C11" s="11">
        <v>1</v>
      </c>
      <c r="D11" s="11">
        <f>+B11*C11</f>
        <v>4</v>
      </c>
      <c r="E11" s="11">
        <f>Industry!E22</f>
        <v>8</v>
      </c>
      <c r="F11" s="5">
        <f>D11*E11</f>
        <v>32</v>
      </c>
      <c r="G11" s="5">
        <f>F11*0.05</f>
        <v>1.6</v>
      </c>
      <c r="H11" s="5">
        <f>F11*0.1</f>
        <v>3.2</v>
      </c>
      <c r="I11" s="18">
        <f>F11*F$2+G11*G$2+H11*H$2</f>
        <v>1725.5039999999999</v>
      </c>
      <c r="L11" s="24"/>
      <c r="M11" s="23"/>
      <c r="N11" s="24"/>
      <c r="O11" s="24"/>
      <c r="P11" s="24"/>
    </row>
    <row r="12" spans="1:16" ht="15.75" x14ac:dyDescent="0.25">
      <c r="A12" s="3" t="s">
        <v>133</v>
      </c>
      <c r="B12" s="11">
        <v>4</v>
      </c>
      <c r="C12" s="11">
        <v>1</v>
      </c>
      <c r="D12" s="11">
        <f>+B12*C12</f>
        <v>4</v>
      </c>
      <c r="E12" s="11">
        <f>Industry!E23</f>
        <v>0</v>
      </c>
      <c r="F12" s="5">
        <f>D12*E12</f>
        <v>0</v>
      </c>
      <c r="G12" s="5">
        <f>F12*0.05</f>
        <v>0</v>
      </c>
      <c r="H12" s="5">
        <f>F12*0.1</f>
        <v>0</v>
      </c>
      <c r="I12" s="4">
        <f>F12*F$2+G12*G$2+H12*H$2</f>
        <v>0</v>
      </c>
      <c r="L12" s="24"/>
      <c r="M12" s="23"/>
      <c r="N12" s="24"/>
      <c r="O12" s="24"/>
      <c r="P12" s="24"/>
    </row>
    <row r="13" spans="1:16" ht="15.75" x14ac:dyDescent="0.25">
      <c r="A13" s="22" t="s">
        <v>134</v>
      </c>
      <c r="B13" s="5"/>
      <c r="C13" s="5"/>
      <c r="D13" s="5"/>
      <c r="E13" s="5"/>
      <c r="F13" s="96">
        <f>SUM(F6:H11)</f>
        <v>174.79999999999998</v>
      </c>
      <c r="G13" s="96"/>
      <c r="H13" s="96"/>
      <c r="I13" s="4">
        <f>ROUND(SUM(I4:I12),-1)</f>
        <v>8200</v>
      </c>
      <c r="L13" s="24"/>
      <c r="M13" s="24"/>
      <c r="N13" s="24"/>
      <c r="O13" s="24"/>
      <c r="P13" s="24"/>
    </row>
    <row r="14" spans="1:16" x14ac:dyDescent="0.25">
      <c r="L14" s="24"/>
      <c r="M14" s="24"/>
      <c r="N14" s="24"/>
      <c r="O14" s="24"/>
      <c r="P14" s="24"/>
    </row>
    <row r="15" spans="1:16" x14ac:dyDescent="0.25">
      <c r="A15" s="7" t="s">
        <v>5</v>
      </c>
      <c r="L15" s="24"/>
      <c r="M15" s="24"/>
      <c r="N15" s="24"/>
      <c r="O15" s="24"/>
      <c r="P15" s="24"/>
    </row>
    <row r="16" spans="1:16" ht="72" customHeight="1" x14ac:dyDescent="0.25">
      <c r="A16" s="97" t="s">
        <v>125</v>
      </c>
      <c r="B16" s="97"/>
      <c r="C16" s="97"/>
      <c r="D16" s="97"/>
      <c r="E16" s="97"/>
      <c r="F16" s="97"/>
      <c r="G16" s="97"/>
      <c r="H16" s="97"/>
      <c r="I16" s="97"/>
      <c r="L16" s="24"/>
      <c r="M16" s="24"/>
      <c r="N16" s="24"/>
      <c r="O16" s="24"/>
      <c r="P16" s="24"/>
    </row>
    <row r="17" spans="1:11" ht="43.5" customHeight="1" x14ac:dyDescent="0.25">
      <c r="A17" s="97" t="s">
        <v>26</v>
      </c>
      <c r="B17" s="97"/>
      <c r="C17" s="97"/>
      <c r="D17" s="97"/>
      <c r="E17" s="97"/>
      <c r="F17" s="97"/>
      <c r="G17" s="97"/>
      <c r="H17" s="97"/>
      <c r="I17" s="97"/>
    </row>
    <row r="18" spans="1:11" ht="16.5" x14ac:dyDescent="0.25">
      <c r="A18" s="95" t="s">
        <v>159</v>
      </c>
      <c r="B18" s="95"/>
      <c r="C18" s="95"/>
      <c r="D18" s="95"/>
      <c r="E18" s="95"/>
      <c r="F18" s="95"/>
      <c r="G18" s="95"/>
      <c r="H18" s="95"/>
      <c r="I18" s="95"/>
      <c r="K18" s="32"/>
    </row>
    <row r="19" spans="1:11" ht="47.25" customHeight="1" x14ac:dyDescent="0.25">
      <c r="A19" s="94" t="s">
        <v>161</v>
      </c>
      <c r="B19" s="94"/>
      <c r="C19" s="94"/>
      <c r="D19" s="94"/>
      <c r="E19" s="94"/>
      <c r="F19" s="94"/>
      <c r="G19" s="94"/>
      <c r="H19" s="94"/>
      <c r="I19" s="94"/>
    </row>
    <row r="20" spans="1:11" ht="16.5" x14ac:dyDescent="0.25">
      <c r="A20" s="8" t="s">
        <v>135</v>
      </c>
    </row>
  </sheetData>
  <mergeCells count="5">
    <mergeCell ref="A19:I19"/>
    <mergeCell ref="A18:I18"/>
    <mergeCell ref="F13:H13"/>
    <mergeCell ref="A16:I16"/>
    <mergeCell ref="A17:I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Respondents</vt:lpstr>
      <vt:lpstr>Responses</vt:lpstr>
      <vt:lpstr>Sheet2</vt: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2014-09-02T12:35:20Z</dcterms:created>
  <dcterms:modified xsi:type="dcterms:W3CDTF">2018-09-26T13:27:02Z</dcterms:modified>
</cp:coreProperties>
</file>