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rivera_reiniero_epa_gov/Documents/ORPM/OEI/ICRs/2040-0187/"/>
    </mc:Choice>
  </mc:AlternateContent>
  <bookViews>
    <workbookView xWindow="0" yWindow="0" windowWidth="19200" windowHeight="11595" tabRatio="840"/>
  </bookViews>
  <sheets>
    <sheet name="Base Tables" sheetId="1" r:id="rId1"/>
    <sheet name="Table 1" sheetId="3" r:id="rId2"/>
    <sheet name="Table 2" sheetId="4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Not Numbered" sheetId="11" r:id="rId10"/>
    <sheet name="Table 9" sheetId="12" r:id="rId11"/>
    <sheet name="Table 10" sheetId="13" r:id="rId12"/>
    <sheet name="Table 11" sheetId="14" r:id="rId13"/>
    <sheet name="Table 12" sheetId="15" r:id="rId14"/>
    <sheet name="Table 13" sheetId="16" r:id="rId15"/>
    <sheet name="Table 14" sheetId="17" r:id="rId16"/>
    <sheet name="Table 15" sheetId="18" r:id="rId17"/>
    <sheet name="Table 16" sheetId="19" r:id="rId18"/>
    <sheet name="Table 17" sheetId="20" r:id="rId19"/>
    <sheet name="Table 18" sheetId="21" r:id="rId20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3" i="1"/>
  <c r="E2" i="1"/>
  <c r="B4" i="19" l="1"/>
  <c r="C4" i="19" s="1"/>
  <c r="B5" i="18"/>
  <c r="C5" i="18" s="1"/>
  <c r="B4" i="18"/>
  <c r="C4" i="18" s="1"/>
  <c r="B5" i="19" l="1"/>
  <c r="G4" i="19"/>
  <c r="F4" i="19"/>
  <c r="B3" i="19"/>
  <c r="B3" i="18"/>
  <c r="F17" i="17"/>
  <c r="E17" i="17"/>
  <c r="F5" i="19" s="1"/>
  <c r="D17" i="17"/>
  <c r="C17" i="17"/>
  <c r="B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F17" i="16"/>
  <c r="G5" i="18" s="1"/>
  <c r="E17" i="16"/>
  <c r="F5" i="18" s="1"/>
  <c r="D17" i="16"/>
  <c r="C17" i="16"/>
  <c r="B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F19" i="15"/>
  <c r="E19" i="15"/>
  <c r="D19" i="15"/>
  <c r="C19" i="15"/>
  <c r="B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F19" i="14"/>
  <c r="G4" i="18" s="1"/>
  <c r="E19" i="14"/>
  <c r="F4" i="18" s="1"/>
  <c r="D19" i="14"/>
  <c r="C19" i="14"/>
  <c r="B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F20" i="13"/>
  <c r="E20" i="13"/>
  <c r="F3" i="19" s="1"/>
  <c r="D20" i="13"/>
  <c r="C20" i="13"/>
  <c r="B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F20" i="12"/>
  <c r="G3" i="18" s="1"/>
  <c r="E20" i="12"/>
  <c r="F3" i="18" s="1"/>
  <c r="D20" i="12"/>
  <c r="C20" i="12"/>
  <c r="B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B5" i="10"/>
  <c r="C5" i="10" s="1"/>
  <c r="F4" i="10"/>
  <c r="D4" i="10"/>
  <c r="B4" i="10"/>
  <c r="C4" i="10" s="1"/>
  <c r="F3" i="10"/>
  <c r="B5" i="9"/>
  <c r="C5" i="9" s="1"/>
  <c r="G4" i="9"/>
  <c r="B4" i="9"/>
  <c r="C4" i="9" s="1"/>
  <c r="G3" i="9"/>
  <c r="F3" i="9"/>
  <c r="F16" i="8"/>
  <c r="G5" i="10" s="1"/>
  <c r="E16" i="8"/>
  <c r="F5" i="10" s="1"/>
  <c r="D16" i="8"/>
  <c r="C16" i="8"/>
  <c r="B16" i="8"/>
  <c r="H15" i="8"/>
  <c r="H14" i="8"/>
  <c r="H13" i="8"/>
  <c r="H12" i="8"/>
  <c r="H11" i="8"/>
  <c r="H10" i="8"/>
  <c r="H9" i="8"/>
  <c r="H8" i="8"/>
  <c r="H7" i="8"/>
  <c r="H6" i="8"/>
  <c r="H5" i="8"/>
  <c r="H16" i="8" s="1"/>
  <c r="D5" i="10" s="1"/>
  <c r="F18" i="7"/>
  <c r="G4" i="10" s="1"/>
  <c r="E18" i="7"/>
  <c r="D18" i="7"/>
  <c r="C18" i="7"/>
  <c r="B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18" i="7" s="1"/>
  <c r="F17" i="6"/>
  <c r="G3" i="10" s="1"/>
  <c r="E17" i="6"/>
  <c r="D17" i="6"/>
  <c r="C17" i="6"/>
  <c r="B17" i="6"/>
  <c r="H16" i="6"/>
  <c r="H15" i="6"/>
  <c r="H13" i="6"/>
  <c r="H12" i="6"/>
  <c r="H11" i="6"/>
  <c r="H10" i="6"/>
  <c r="H9" i="6"/>
  <c r="H8" i="6"/>
  <c r="H7" i="6"/>
  <c r="H6" i="6"/>
  <c r="H5" i="6"/>
  <c r="F16" i="5"/>
  <c r="G5" i="9" s="1"/>
  <c r="E16" i="5"/>
  <c r="F5" i="9" s="1"/>
  <c r="D16" i="5"/>
  <c r="C16" i="5"/>
  <c r="B16" i="5"/>
  <c r="H15" i="5"/>
  <c r="H14" i="5"/>
  <c r="H13" i="5"/>
  <c r="H12" i="5"/>
  <c r="H11" i="5"/>
  <c r="H10" i="5"/>
  <c r="H9" i="5"/>
  <c r="H8" i="5"/>
  <c r="H7" i="5"/>
  <c r="H6" i="5"/>
  <c r="H5" i="5"/>
  <c r="H16" i="5" s="1"/>
  <c r="D5" i="9" s="1"/>
  <c r="F17" i="4"/>
  <c r="E17" i="4"/>
  <c r="F4" i="9" s="1"/>
  <c r="D17" i="4"/>
  <c r="C17" i="4"/>
  <c r="B17" i="4"/>
  <c r="H16" i="4"/>
  <c r="H15" i="4"/>
  <c r="H14" i="4"/>
  <c r="H13" i="4"/>
  <c r="H12" i="4"/>
  <c r="H11" i="4"/>
  <c r="H10" i="4"/>
  <c r="H9" i="4"/>
  <c r="H8" i="4"/>
  <c r="H7" i="4"/>
  <c r="H6" i="4"/>
  <c r="H5" i="4"/>
  <c r="F17" i="3"/>
  <c r="E17" i="3"/>
  <c r="D17" i="3"/>
  <c r="C17" i="3"/>
  <c r="B17" i="3"/>
  <c r="H16" i="3"/>
  <c r="H15" i="3"/>
  <c r="H14" i="3"/>
  <c r="H13" i="3"/>
  <c r="H12" i="3"/>
  <c r="H11" i="3"/>
  <c r="H10" i="3"/>
  <c r="H9" i="3"/>
  <c r="H8" i="3"/>
  <c r="H7" i="3"/>
  <c r="H6" i="3"/>
  <c r="H5" i="3"/>
  <c r="F6" i="9" l="1"/>
  <c r="H17" i="6"/>
  <c r="D3" i="10" s="1"/>
  <c r="D6" i="10" s="1"/>
  <c r="D3" i="21" s="1"/>
  <c r="F6" i="18"/>
  <c r="F6" i="19"/>
  <c r="G5" i="19"/>
  <c r="C5" i="19"/>
  <c r="F6" i="10"/>
  <c r="B6" i="18"/>
  <c r="B4" i="20" s="1"/>
  <c r="C3" i="18"/>
  <c r="C6" i="18" s="1"/>
  <c r="C4" i="20" s="1"/>
  <c r="B6" i="19"/>
  <c r="B4" i="21" s="1"/>
  <c r="C3" i="19"/>
  <c r="H17" i="16"/>
  <c r="D5" i="18" s="1"/>
  <c r="C3" i="11"/>
  <c r="H17" i="17"/>
  <c r="D5" i="19" s="1"/>
  <c r="H19" i="15"/>
  <c r="D4" i="19" s="1"/>
  <c r="G6" i="18"/>
  <c r="E4" i="20" s="1"/>
  <c r="H19" i="14"/>
  <c r="D4" i="18" s="1"/>
  <c r="H20" i="13"/>
  <c r="D3" i="19" s="1"/>
  <c r="H20" i="12"/>
  <c r="D3" i="18" s="1"/>
  <c r="G6" i="10"/>
  <c r="E3" i="21" s="1"/>
  <c r="B6" i="10"/>
  <c r="B3" i="21" s="1"/>
  <c r="B6" i="9"/>
  <c r="B3" i="20" s="1"/>
  <c r="H17" i="4"/>
  <c r="D4" i="9" s="1"/>
  <c r="G6" i="9"/>
  <c r="E3" i="20" s="1"/>
  <c r="H17" i="3"/>
  <c r="D3" i="9" s="1"/>
  <c r="D6" i="9" s="1"/>
  <c r="D3" i="20" s="1"/>
  <c r="G3" i="19"/>
  <c r="G6" i="19" s="1"/>
  <c r="E4" i="21" s="1"/>
  <c r="C6" i="10"/>
  <c r="C3" i="21" s="1"/>
  <c r="C3" i="9"/>
  <c r="C6" i="9" s="1"/>
  <c r="C3" i="20" s="1"/>
  <c r="C5" i="20" s="1"/>
  <c r="O4" i="1"/>
  <c r="O3" i="1"/>
  <c r="O2" i="1"/>
  <c r="B5" i="20" l="1"/>
  <c r="B5" i="21"/>
  <c r="D6" i="19"/>
  <c r="D4" i="21" s="1"/>
  <c r="D5" i="21" s="1"/>
  <c r="C6" i="19"/>
  <c r="C4" i="21" s="1"/>
  <c r="C5" i="21" s="1"/>
  <c r="I16" i="17"/>
  <c r="I14" i="17"/>
  <c r="I12" i="17"/>
  <c r="I10" i="17"/>
  <c r="I8" i="17"/>
  <c r="I6" i="17"/>
  <c r="I17" i="15"/>
  <c r="I15" i="15"/>
  <c r="I13" i="15"/>
  <c r="I11" i="15"/>
  <c r="I9" i="15"/>
  <c r="I7" i="15"/>
  <c r="I5" i="15"/>
  <c r="I19" i="13"/>
  <c r="I17" i="13"/>
  <c r="I15" i="13"/>
  <c r="I13" i="13"/>
  <c r="I11" i="13"/>
  <c r="I9" i="13"/>
  <c r="I7" i="13"/>
  <c r="I5" i="13"/>
  <c r="I14" i="8"/>
  <c r="I12" i="8"/>
  <c r="I10" i="8"/>
  <c r="I8" i="8"/>
  <c r="I6" i="8"/>
  <c r="I16" i="6"/>
  <c r="I14" i="6"/>
  <c r="I12" i="6"/>
  <c r="I10" i="6"/>
  <c r="I8" i="6"/>
  <c r="I6" i="6"/>
  <c r="I15" i="17"/>
  <c r="I13" i="17"/>
  <c r="I11" i="17"/>
  <c r="I9" i="17"/>
  <c r="I7" i="17"/>
  <c r="I5" i="17"/>
  <c r="I18" i="15"/>
  <c r="I16" i="15"/>
  <c r="I14" i="15"/>
  <c r="I12" i="15"/>
  <c r="I10" i="15"/>
  <c r="I8" i="15"/>
  <c r="I6" i="15"/>
  <c r="I18" i="13"/>
  <c r="I16" i="13"/>
  <c r="I14" i="13"/>
  <c r="I12" i="13"/>
  <c r="I10" i="13"/>
  <c r="I8" i="13"/>
  <c r="I6" i="13"/>
  <c r="I15" i="8"/>
  <c r="I13" i="8"/>
  <c r="I11" i="8"/>
  <c r="I9" i="8"/>
  <c r="I7" i="8"/>
  <c r="I5" i="8"/>
  <c r="I15" i="6"/>
  <c r="I13" i="6"/>
  <c r="I11" i="6"/>
  <c r="I9" i="6"/>
  <c r="I7" i="6"/>
  <c r="I5" i="6"/>
  <c r="I17" i="7"/>
  <c r="I15" i="7"/>
  <c r="I13" i="7"/>
  <c r="I11" i="7"/>
  <c r="I9" i="7"/>
  <c r="I7" i="7"/>
  <c r="I5" i="7"/>
  <c r="I12" i="7"/>
  <c r="I16" i="7"/>
  <c r="I8" i="7"/>
  <c r="I10" i="7"/>
  <c r="I14" i="7"/>
  <c r="I6" i="7"/>
  <c r="I15" i="5"/>
  <c r="I13" i="5"/>
  <c r="I11" i="5"/>
  <c r="I9" i="5"/>
  <c r="I7" i="5"/>
  <c r="I5" i="5"/>
  <c r="I15" i="16"/>
  <c r="I13" i="16"/>
  <c r="I16" i="16"/>
  <c r="I14" i="16"/>
  <c r="I12" i="16"/>
  <c r="I10" i="16"/>
  <c r="I8" i="16"/>
  <c r="I6" i="16"/>
  <c r="I17" i="14"/>
  <c r="I15" i="14"/>
  <c r="I13" i="14"/>
  <c r="I11" i="14"/>
  <c r="I9" i="14"/>
  <c r="I7" i="14"/>
  <c r="I5" i="14"/>
  <c r="I18" i="12"/>
  <c r="I16" i="12"/>
  <c r="I14" i="12"/>
  <c r="I12" i="12"/>
  <c r="I10" i="12"/>
  <c r="I8" i="12"/>
  <c r="I6" i="12"/>
  <c r="I11" i="16"/>
  <c r="I5" i="16"/>
  <c r="I14" i="14"/>
  <c r="I6" i="14"/>
  <c r="I19" i="12"/>
  <c r="I11" i="12"/>
  <c r="I8" i="5"/>
  <c r="I9" i="16"/>
  <c r="I18" i="14"/>
  <c r="I10" i="14"/>
  <c r="I15" i="12"/>
  <c r="I7" i="12"/>
  <c r="I9" i="12"/>
  <c r="I7" i="16"/>
  <c r="I16" i="14"/>
  <c r="I8" i="14"/>
  <c r="I13" i="12"/>
  <c r="I5" i="12"/>
  <c r="I10" i="5"/>
  <c r="I12" i="5"/>
  <c r="I12" i="14"/>
  <c r="I14" i="5"/>
  <c r="I17" i="12"/>
  <c r="I6" i="5"/>
  <c r="E5" i="20"/>
  <c r="D6" i="18"/>
  <c r="D4" i="20" s="1"/>
  <c r="D5" i="20" s="1"/>
  <c r="E5" i="21"/>
  <c r="B3" i="11"/>
  <c r="I15" i="4"/>
  <c r="I13" i="4"/>
  <c r="I11" i="4"/>
  <c r="I9" i="4"/>
  <c r="I7" i="4"/>
  <c r="I5" i="4"/>
  <c r="I16" i="3"/>
  <c r="I14" i="3"/>
  <c r="I12" i="3"/>
  <c r="I10" i="3"/>
  <c r="I8" i="3"/>
  <c r="I6" i="3"/>
  <c r="I16" i="4"/>
  <c r="I14" i="4"/>
  <c r="I12" i="4"/>
  <c r="I10" i="4"/>
  <c r="I8" i="4"/>
  <c r="I6" i="4"/>
  <c r="I15" i="3"/>
  <c r="I13" i="3"/>
  <c r="I11" i="3"/>
  <c r="I9" i="3"/>
  <c r="I7" i="3"/>
  <c r="I5" i="3"/>
  <c r="F3" i="11"/>
  <c r="B7" i="11"/>
  <c r="F7" i="11"/>
  <c r="I17" i="6" l="1"/>
  <c r="H3" i="10" s="1"/>
  <c r="E3" i="10" s="1"/>
  <c r="I17" i="16"/>
  <c r="H5" i="18" s="1"/>
  <c r="E5" i="18" s="1"/>
  <c r="I16" i="5"/>
  <c r="H5" i="9" s="1"/>
  <c r="E5" i="9" s="1"/>
  <c r="I20" i="12"/>
  <c r="H3" i="18" s="1"/>
  <c r="I18" i="7"/>
  <c r="H4" i="10" s="1"/>
  <c r="C7" i="11"/>
  <c r="I19" i="14"/>
  <c r="H4" i="18" s="1"/>
  <c r="E4" i="18" s="1"/>
  <c r="I16" i="8"/>
  <c r="H5" i="10" s="1"/>
  <c r="E5" i="10" s="1"/>
  <c r="I17" i="17"/>
  <c r="H5" i="19" s="1"/>
  <c r="E5" i="19" s="1"/>
  <c r="I20" i="13"/>
  <c r="H3" i="19" s="1"/>
  <c r="I19" i="15"/>
  <c r="H4" i="19" s="1"/>
  <c r="E4" i="19" s="1"/>
  <c r="I17" i="3"/>
  <c r="H3" i="9" s="1"/>
  <c r="I17" i="4"/>
  <c r="H4" i="9" s="1"/>
  <c r="E4" i="9" s="1"/>
  <c r="F17" i="1"/>
  <c r="F13" i="1"/>
  <c r="D3" i="11"/>
  <c r="D7" i="11"/>
  <c r="E3" i="18" l="1"/>
  <c r="E6" i="18" s="1"/>
  <c r="F4" i="20" s="1"/>
  <c r="H6" i="18"/>
  <c r="G4" i="20" s="1"/>
  <c r="E3" i="19"/>
  <c r="E6" i="19" s="1"/>
  <c r="F4" i="21" s="1"/>
  <c r="H6" i="19"/>
  <c r="G4" i="21" s="1"/>
  <c r="E4" i="10"/>
  <c r="E6" i="10" s="1"/>
  <c r="F3" i="21" s="1"/>
  <c r="H6" i="10"/>
  <c r="G3" i="21" s="1"/>
  <c r="H6" i="9"/>
  <c r="G3" i="20" s="1"/>
  <c r="E3" i="9"/>
  <c r="E6" i="9" s="1"/>
  <c r="F3" i="20" s="1"/>
  <c r="D17" i="1"/>
  <c r="D13" i="1"/>
  <c r="G3" i="11" l="1"/>
  <c r="E3" i="11"/>
  <c r="G5" i="20"/>
  <c r="E7" i="11"/>
  <c r="G7" i="11"/>
  <c r="F5" i="20"/>
  <c r="G5" i="21"/>
  <c r="F5" i="21"/>
  <c r="E17" i="1"/>
  <c r="G17" i="1"/>
  <c r="E13" i="1"/>
  <c r="G13" i="1"/>
</calcChain>
</file>

<file path=xl/sharedStrings.xml><?xml version="1.0" encoding="utf-8"?>
<sst xmlns="http://schemas.openxmlformats.org/spreadsheetml/2006/main" count="456" uniqueCount="144">
  <si>
    <t>Information Collection Activity</t>
  </si>
  <si>
    <t>Request Preparation</t>
  </si>
  <si>
    <t>Read regulations; review guidance document; plan strategy</t>
  </si>
  <si>
    <t>Clarify questions with EPA</t>
  </si>
  <si>
    <t>Gather Information</t>
  </si>
  <si>
    <t>Identification of discharge</t>
  </si>
  <si>
    <t>Definition of waters in NDZ</t>
  </si>
  <si>
    <t>Determination of necessity for greater environmental protection</t>
  </si>
  <si>
    <t>Description of discharge removal facilities</t>
  </si>
  <si>
    <t>Information on regulation of this discharge from non-Armed Forces vessels</t>
  </si>
  <si>
    <t>Create information (analyze data and compile/write Request Letter)</t>
  </si>
  <si>
    <t>Review information</t>
  </si>
  <si>
    <t>Complete paperwork (e.g., Request Letter)</t>
  </si>
  <si>
    <t>Copy, store, file, and maintain information</t>
  </si>
  <si>
    <t>Subtotal (hours and costs)</t>
  </si>
  <si>
    <t>Technical</t>
  </si>
  <si>
    <t>Capital/Startup Cost ($)</t>
  </si>
  <si>
    <t>O&amp;M Cost ($)*</t>
  </si>
  <si>
    <t>Total Hours/Year</t>
  </si>
  <si>
    <t>Total Cost/Year ($)</t>
  </si>
  <si>
    <t>Hours and Costs Per Respondent</t>
  </si>
  <si>
    <t>Total Hours per Year</t>
  </si>
  <si>
    <t>Mgmt:</t>
  </si>
  <si>
    <t>Technical:</t>
  </si>
  <si>
    <t>Table 1. Establishment of No-discharge Zone by State Prohibition, Respondent (State Agency) Burden Hours and Costs  [40 CFR § 1700.9]</t>
  </si>
  <si>
    <t>Table 2. Establishment of No-discharge Zone by EPA Prohibition, Respondent (State Agency) Burden Hours and Costs  [40 CFR §1700.10]</t>
  </si>
  <si>
    <t>Technical analysis showing why protection requires prohibition of the discharge</t>
  </si>
  <si>
    <t>Table 3. Petition for Review, Respondent (State Agency) Burden Hours and Costs  [40 CFR § 1700.12]</t>
  </si>
  <si>
    <t>Scientific and technical information on which petition is based</t>
  </si>
  <si>
    <t>Explanation on how information relates to statutory factors</t>
  </si>
  <si>
    <t>Create information (analyze data and interpret data)</t>
  </si>
  <si>
    <t>Review petition information for accuracy and make determination</t>
  </si>
  <si>
    <t>Complete paperwork (e.g., Petition)</t>
  </si>
  <si>
    <t>Disclose information (i.e., Federal Register notices)</t>
  </si>
  <si>
    <t>Table 4. Establishment of No-discharge Zone by State Prohibition, Agency (EPA) Burden Hours and Costs  [40 CFR § 1700.9]</t>
  </si>
  <si>
    <t>State agency:</t>
  </si>
  <si>
    <t>EPA burden:</t>
  </si>
  <si>
    <t>Tech:</t>
  </si>
  <si>
    <t>Review information and make determination</t>
  </si>
  <si>
    <t>Complete paperwork (e.g., Replyt Letter)</t>
  </si>
  <si>
    <t xml:space="preserve">Table 5. Establishment of No-discharge Zone by EPA Prohibition, Agency (EPA) Burden Hours and Costs  [40 CFR §1700.10] </t>
  </si>
  <si>
    <t>Create information (analyze and interpret data)</t>
  </si>
  <si>
    <t>Complete paperwork (e.g., Reply Letter)</t>
  </si>
  <si>
    <t>Table 6. Petition for Review, Agency (EPA) Burden Hours and Costs  [40 CFR § 1700.12]</t>
  </si>
  <si>
    <t>Identification of discharge or standard</t>
  </si>
  <si>
    <t>Table 7. Total Estimated Respondent (State Agency) Burden and Cost Summary</t>
  </si>
  <si>
    <t>No-discharge Zone by State Prohibition [40 CFR § 1700.9; Table 4]</t>
  </si>
  <si>
    <t>No-discharge Zone by EPA Prohibition [40 CFR § 1700.10; Table 5]</t>
  </si>
  <si>
    <t>Petition for Review [40 CFR § 1700.12; Table 6</t>
  </si>
  <si>
    <t>TOTAL</t>
  </si>
  <si>
    <t>Total Number of Hours Per Year</t>
  </si>
  <si>
    <t>Total Labor Cost Per Year ($)</t>
  </si>
  <si>
    <t>Total Annual Capital Costs ($)</t>
  </si>
  <si>
    <t>Total Annual O&amp;M Costs ($)</t>
  </si>
  <si>
    <t>Total Cost Per Year ($)</t>
  </si>
  <si>
    <t>Number of Respon.</t>
  </si>
  <si>
    <t>Number of Activities Per Year</t>
  </si>
  <si>
    <t>Table 8. Total Estimated Agency (EPA) Burden and Cost Summary</t>
  </si>
  <si>
    <t>No-discharge Zone by State Prohibition [40 CFR § 1700.9; Table 1]</t>
  </si>
  <si>
    <t>No-discharge Zone by EPA Prohibition [40 CFR § 1700.10; Table 2]</t>
  </si>
  <si>
    <t>Petition for Review [40 CFR § 1700.12; Table 3</t>
  </si>
  <si>
    <t>Table 9. State No-Discharge Zone Applications under 40 CFR 140.4(a)</t>
  </si>
  <si>
    <t>ICR Agency Job Classification Title Used in ICR Tables 4-6</t>
  </si>
  <si>
    <t>Management</t>
  </si>
  <si>
    <t>2015 Annual GS Salary (Step 1)</t>
  </si>
  <si>
    <r>
      <rPr>
        <sz val="11"/>
        <color theme="1"/>
        <rFont val="Calibri"/>
        <family val="2"/>
        <scheme val="minor"/>
      </rPr>
      <t>÷ 2,080</t>
    </r>
  </si>
  <si>
    <t>× 1.6</t>
  </si>
  <si>
    <t>÷ 2,080</t>
  </si>
  <si>
    <t>Work Hours Per Year Factor</t>
  </si>
  <si>
    <t>Benefits Factor</t>
  </si>
  <si>
    <t>Calculated Hourly Rate Used in Tables 4-6</t>
  </si>
  <si>
    <t>BLS Report (Table 4) White-Collar Job Classification Titles</t>
  </si>
  <si>
    <t>ICR Respondent Job Classification Titles Used in ICR Tables 1-3</t>
  </si>
  <si>
    <t>Corresponding Labor Compensation (hourly rate) from BLS Report</t>
  </si>
  <si>
    <t>1. Request Preparation</t>
  </si>
  <si>
    <t>a. Read regulations; review guidance document; plan strategy</t>
  </si>
  <si>
    <t>b. Clarify questions with EPA</t>
  </si>
  <si>
    <t>2. Gather Information</t>
  </si>
  <si>
    <t>a. Certification of necessity for greater environmental protection</t>
  </si>
  <si>
    <t>b. Pumpout facility map</t>
  </si>
  <si>
    <t>c. Description of pumpout facilities</t>
  </si>
  <si>
    <t>d. Schedule of operating hours of pumpout facilities</t>
  </si>
  <si>
    <t>e. Draft requirements and water depth adjacent to pumpout facilities</t>
  </si>
  <si>
    <t>f. Waste disposal methods for pumpout facilities</t>
  </si>
  <si>
    <t>g. Vessel population and vessel usage</t>
  </si>
  <si>
    <t>3. Create information (analyze data and compile/write application)</t>
  </si>
  <si>
    <t>4. Review and edit information for accuracy</t>
  </si>
  <si>
    <t>5. Complete paperwork (e.g., submittal letter)</t>
  </si>
  <si>
    <t>6. Disclose information (i.e., Federal Register notices)</t>
  </si>
  <si>
    <t>7. Copy, store, file, and maintain information</t>
  </si>
  <si>
    <t>Table 10. No-Discharge Zone Application Review by EPA under 40 CFR 140.4(a)</t>
  </si>
  <si>
    <t>Table 11. State No-Discharge Zone Applications under 40 CFR 140.4(b)</t>
  </si>
  <si>
    <t>a. Specification of the waters or portions thereof for which a complete prohibition is desired</t>
  </si>
  <si>
    <t>b. Identification of water recreational areas</t>
  </si>
  <si>
    <t>c. Identification of aquatic sanctuaries</t>
  </si>
  <si>
    <t>d. Identification of identifiable fish-spawning and nursery areas</t>
  </si>
  <si>
    <t>e. Identification of areas of intensive boating activities</t>
  </si>
  <si>
    <t>f. A map of the waters to be designated as an NDZ</t>
  </si>
  <si>
    <t xml:space="preserve">Table 12. No-Discharge Zone Application Review by EPA under 40 CFR 140.4(b) </t>
  </si>
  <si>
    <t xml:space="preserve">Table 13. State No-Discharge Zone Applications under 40 CFR 140.4(c) </t>
  </si>
  <si>
    <t xml:space="preserve">Table 14. No-Discharge Zone Application Review by EPA under 40 CFR 140.4(c) </t>
  </si>
  <si>
    <t>b. Specification and description of the location of the drinking water supply intake(s) and the community served by the intakes</t>
  </si>
  <si>
    <t>c. A map of the waters to be designated as a drinking water intake zone</t>
  </si>
  <si>
    <t>d. A statement justifying the size of the requested drinking water intake zone</t>
  </si>
  <si>
    <t>Table 15. Total Estimated Respondent (State Agency) Burden and Cost Summary for Establishing NDZs for Vessel Sewage</t>
  </si>
  <si>
    <t>No-discharge Zone under 40 CFR 140.4(a); Table 9</t>
  </si>
  <si>
    <t>No-discharge Zone under 40 CFR 140.4(b); Table 11</t>
  </si>
  <si>
    <t>No-discharge Zone under 40 CFR 140.4(c); Table 13</t>
  </si>
  <si>
    <t>Table 16. Total Estimated Agency (EPA) Burden and Cost Summary for Establishing NDZs for Vessel Sewage</t>
  </si>
  <si>
    <t>No-discharge Zone under 40 CFR 140.4(a); Table 10</t>
  </si>
  <si>
    <t>No-discharge Zone under 40 CFR 140.4(b); Table 12</t>
  </si>
  <si>
    <t>No-discharge Zone under 40 CFR 140.4(c); Table 14</t>
  </si>
  <si>
    <t>Table 17. Total CWA Section 312 Estimated Respondent (State Agency) Burden and Cost Summary</t>
  </si>
  <si>
    <t>Armed Forces Vessels; Table 7</t>
  </si>
  <si>
    <t>Vessel Sewage; Table 15</t>
  </si>
  <si>
    <t>Total</t>
  </si>
  <si>
    <t>Number of Respondents Per Year</t>
  </si>
  <si>
    <t>Table 18. Total CWA Section 312 Estimated Agency (EPA) Burden and Cost Summary</t>
  </si>
  <si>
    <t>Armed Forces Vessels; Table 8</t>
  </si>
  <si>
    <t>Vessel Sewage; Table 16</t>
  </si>
  <si>
    <t>Bottom line Respondent (State Agency) Estimated Burden and Cost Summary for 312(n) (from table 7)</t>
  </si>
  <si>
    <t>Total Hours Per Year</t>
  </si>
  <si>
    <t>Bottom line EPA Estimated Burden and Cost Summary for 312(n) (from table 8)</t>
  </si>
  <si>
    <t>Estimated Respondent (State Agency) Burden and Cost Summary for Establishing NDZs for Vessel Sewage under CWA 312(f) (from table 15)</t>
  </si>
  <si>
    <t>Estimated Agency (EPA) Burden and Cost Summary for Establishing NDZs for Vessel Sewage under CWA 312(f) (from table 16)</t>
  </si>
  <si>
    <t>*DO NOT DELETE* Tables in this spreadsheet are anchored to these numbers</t>
  </si>
  <si>
    <t>Administrative</t>
  </si>
  <si>
    <t>Management, professional, and related</t>
  </si>
  <si>
    <t>Professional and related</t>
  </si>
  <si>
    <t>Office and administrative support</t>
  </si>
  <si>
    <t>Admin:</t>
  </si>
  <si>
    <t>Number Respon./Year</t>
  </si>
  <si>
    <t>GS-14, $114,590</t>
  </si>
  <si>
    <t>GS-12, $81,548</t>
  </si>
  <si>
    <t>GS-9, $56,233</t>
  </si>
  <si>
    <t>Mgmt.
$59.23/hr</t>
  </si>
  <si>
    <t>Technical
$57.57/hr</t>
  </si>
  <si>
    <t>Admin.
$34.46/hr</t>
  </si>
  <si>
    <t>Mgmt.
$88.15/hr
(GS-14)</t>
  </si>
  <si>
    <t>Technical
$62.73/hr
(GS-12)</t>
  </si>
  <si>
    <t>Admin.
$43.26/hr
(GS-9)</t>
  </si>
  <si>
    <t>Mgmt.
$88.15/hr</t>
  </si>
  <si>
    <t>Technical
$62.73/hr</t>
  </si>
  <si>
    <t>Admin.
$43.26/hr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</si>
</sst>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8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7" xfId="0" applyBorder="1"/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wrapText="1"/>
    </xf>
    <xf numFmtId="0" fontId="0" fillId="0" borderId="3" xfId="0" applyBorder="1"/>
    <xf numFmtId="0" fontId="0" fillId="0" borderId="0" xfId="0" applyBorder="1" applyAlignment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2" fontId="0" fillId="0" borderId="8" xfId="0" applyNumberFormat="1" applyBorder="1"/>
    <xf numFmtId="2" fontId="0" fillId="0" borderId="1" xfId="0" applyNumberFormat="1" applyBorder="1"/>
    <xf numFmtId="2" fontId="0" fillId="0" borderId="7" xfId="0" applyNumberFormat="1" applyBorder="1"/>
    <xf numFmtId="2" fontId="0" fillId="0" borderId="9" xfId="0" applyNumberFormat="1" applyBorder="1"/>
    <xf numFmtId="2" fontId="0" fillId="0" borderId="5" xfId="0" applyNumberFormat="1" applyBorder="1"/>
    <xf numFmtId="2" fontId="0" fillId="0" borderId="10" xfId="0" applyNumberFormat="1" applyBorder="1"/>
    <xf numFmtId="2" fontId="0" fillId="0" borderId="4" xfId="0" applyNumberFormat="1" applyBorder="1"/>
    <xf numFmtId="0" fontId="0" fillId="0" borderId="1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23" xfId="0" applyBorder="1"/>
    <xf numFmtId="0" fontId="0" fillId="0" borderId="25" xfId="0" applyBorder="1"/>
    <xf numFmtId="0" fontId="0" fillId="0" borderId="1" xfId="0" applyFont="1" applyBorder="1"/>
    <xf numFmtId="2" fontId="0" fillId="0" borderId="6" xfId="0" applyNumberFormat="1" applyBorder="1"/>
    <xf numFmtId="164" fontId="0" fillId="0" borderId="1" xfId="0" applyNumberFormat="1" applyBorder="1"/>
    <xf numFmtId="43" fontId="1" fillId="0" borderId="6" xfId="1" applyFont="1" applyBorder="1"/>
    <xf numFmtId="43" fontId="1" fillId="0" borderId="1" xfId="1" applyFont="1" applyBorder="1"/>
    <xf numFmtId="43" fontId="1" fillId="0" borderId="5" xfId="1" applyFont="1" applyBorder="1"/>
    <xf numFmtId="2" fontId="0" fillId="0" borderId="28" xfId="0" applyNumberFormat="1" applyBorder="1"/>
    <xf numFmtId="2" fontId="0" fillId="0" borderId="27" xfId="0" applyNumberFormat="1" applyBorder="1"/>
    <xf numFmtId="0" fontId="1" fillId="0" borderId="0" xfId="0" applyFont="1" applyFill="1" applyBorder="1" applyAlignment="1"/>
    <xf numFmtId="43" fontId="1" fillId="0" borderId="28" xfId="1" applyFont="1" applyBorder="1"/>
    <xf numFmtId="43" fontId="1" fillId="0" borderId="27" xfId="1" applyFont="1" applyBorder="1"/>
    <xf numFmtId="0" fontId="0" fillId="0" borderId="29" xfId="0" applyFill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3" fillId="0" borderId="21" xfId="0" applyFont="1" applyBorder="1"/>
    <xf numFmtId="0" fontId="3" fillId="0" borderId="21" xfId="0" applyFont="1" applyBorder="1" applyAlignment="1">
      <alignment wrapText="1"/>
    </xf>
    <xf numFmtId="0" fontId="0" fillId="0" borderId="32" xfId="0" applyBorder="1" applyAlignment="1">
      <alignment wrapText="1"/>
    </xf>
    <xf numFmtId="2" fontId="0" fillId="0" borderId="2" xfId="0" applyNumberFormat="1" applyBorder="1"/>
    <xf numFmtId="2" fontId="0" fillId="0" borderId="32" xfId="0" applyNumberFormat="1" applyBorder="1"/>
    <xf numFmtId="0" fontId="0" fillId="0" borderId="33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3" fontId="4" fillId="0" borderId="1" xfId="0" applyNumberFormat="1" applyFont="1" applyBorder="1"/>
    <xf numFmtId="43" fontId="0" fillId="0" borderId="1" xfId="0" applyNumberFormat="1" applyBorder="1"/>
    <xf numFmtId="2" fontId="0" fillId="0" borderId="22" xfId="0" applyNumberFormat="1" applyBorder="1"/>
    <xf numFmtId="2" fontId="0" fillId="0" borderId="24" xfId="0" applyNumberFormat="1" applyBorder="1"/>
    <xf numFmtId="2" fontId="0" fillId="0" borderId="26" xfId="0" applyNumberFormat="1" applyBorder="1"/>
    <xf numFmtId="0" fontId="0" fillId="0" borderId="1" xfId="0" applyFont="1" applyBorder="1" applyAlignment="1">
      <alignment wrapText="1"/>
    </xf>
    <xf numFmtId="49" fontId="0" fillId="0" borderId="1" xfId="0" applyNumberFormat="1" applyFont="1" applyBorder="1"/>
    <xf numFmtId="164" fontId="0" fillId="0" borderId="1" xfId="0" applyNumberFormat="1" applyFont="1" applyBorder="1"/>
    <xf numFmtId="164" fontId="5" fillId="0" borderId="1" xfId="0" applyNumberFormat="1" applyFont="1" applyBorder="1"/>
    <xf numFmtId="164" fontId="0" fillId="0" borderId="0" xfId="0" applyNumberFormat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7" fontId="0" fillId="0" borderId="1" xfId="0" applyNumberFormat="1" applyFont="1" applyBorder="1" applyAlignment="1">
      <alignment wrapText="1"/>
    </xf>
    <xf numFmtId="0" fontId="0" fillId="0" borderId="35" xfId="0" applyBorder="1"/>
    <xf numFmtId="0" fontId="0" fillId="0" borderId="7" xfId="0" applyBorder="1" applyAlignment="1">
      <alignment horizontal="left" wrapText="1" indent="2"/>
    </xf>
    <xf numFmtId="0" fontId="0" fillId="0" borderId="36" xfId="0" applyBorder="1"/>
    <xf numFmtId="43" fontId="0" fillId="0" borderId="1" xfId="1" applyFont="1" applyBorder="1"/>
    <xf numFmtId="43" fontId="0" fillId="0" borderId="6" xfId="1" applyFont="1" applyBorder="1"/>
    <xf numFmtId="43" fontId="0" fillId="0" borderId="5" xfId="1" applyFont="1" applyBorder="1"/>
    <xf numFmtId="2" fontId="0" fillId="0" borderId="3" xfId="0" applyNumberFormat="1" applyBorder="1"/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wrapText="1"/>
    </xf>
    <xf numFmtId="43" fontId="0" fillId="0" borderId="4" xfId="1" applyFont="1" applyBorder="1"/>
    <xf numFmtId="0" fontId="0" fillId="0" borderId="2" xfId="0" applyBorder="1"/>
    <xf numFmtId="0" fontId="0" fillId="0" borderId="3" xfId="0" applyFill="1" applyBorder="1" applyAlignment="1">
      <alignment wrapText="1"/>
    </xf>
    <xf numFmtId="0" fontId="0" fillId="0" borderId="36" xfId="0" applyFill="1" applyBorder="1"/>
    <xf numFmtId="43" fontId="0" fillId="0" borderId="27" xfId="1" applyFont="1" applyBorder="1"/>
    <xf numFmtId="0" fontId="0" fillId="0" borderId="0" xfId="0" applyBorder="1" applyAlignment="1">
      <alignment wrapText="1"/>
    </xf>
    <xf numFmtId="0" fontId="4" fillId="0" borderId="0" xfId="0" applyFont="1" applyBorder="1"/>
    <xf numFmtId="43" fontId="0" fillId="0" borderId="0" xfId="0" applyNumberFormat="1" applyBorder="1"/>
    <xf numFmtId="0" fontId="6" fillId="0" borderId="0" xfId="0" applyFont="1" applyBorder="1" applyAlignment="1"/>
    <xf numFmtId="0" fontId="7" fillId="0" borderId="0" xfId="0" applyFont="1" applyFill="1" applyBorder="1" applyAlignment="1"/>
    <xf numFmtId="0" fontId="1" fillId="0" borderId="0" xfId="0" applyFont="1" applyAlignment="1"/>
    <xf numFmtId="17" fontId="0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36" xfId="0" applyNumberFormat="1" applyBorder="1"/>
    <xf numFmtId="164" fontId="0" fillId="0" borderId="1" xfId="0" applyNumberFormat="1" applyBorder="1" applyAlignment="1">
      <alignment wrapText="1"/>
    </xf>
    <xf numFmtId="44" fontId="0" fillId="0" borderId="1" xfId="2" applyFont="1" applyBorder="1" applyAlignment="1">
      <alignment horizontal="left" wrapText="1"/>
    </xf>
    <xf numFmtId="0" fontId="1" fillId="0" borderId="32" xfId="0" applyFont="1" applyBorder="1"/>
    <xf numFmtId="0" fontId="1" fillId="0" borderId="15" xfId="0" applyFont="1" applyBorder="1"/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1"/>
  <sheetViews>
    <sheetView tabSelected="1" topLeftCell="C1" zoomScaleNormal="100" workbookViewId="0">
      <selection activeCell="C1" sqref="C1"/>
    </sheetView>
  </sheetViews>
  <sheetFormatPr defaultRowHeight="15" x14ac:dyDescent="0.25"/>
  <cols>
    <col min="1" max="1" width="39.28515625" customWidth="1"/>
    <col min="2" max="2" width="15.5703125" customWidth="1"/>
    <col min="3" max="3" width="11.5703125" customWidth="1"/>
    <col min="4" max="4" width="12" customWidth="1"/>
    <col min="5" max="5" width="15.85546875" customWidth="1"/>
    <col min="6" max="6" width="12.28515625" bestFit="1" customWidth="1"/>
    <col min="7" max="7" width="13.7109375" customWidth="1"/>
    <col min="8" max="8" width="12.140625" customWidth="1"/>
    <col min="9" max="9" width="17.7109375" bestFit="1" customWidth="1"/>
    <col min="12" max="12" width="9.5703125" bestFit="1" customWidth="1"/>
    <col min="13" max="13" width="10.42578125" bestFit="1" customWidth="1"/>
  </cols>
  <sheetData>
    <row r="1" spans="1:16" ht="60.75" thickBot="1" x14ac:dyDescent="0.3">
      <c r="A1" s="67" t="s">
        <v>62</v>
      </c>
      <c r="B1" s="9" t="s">
        <v>64</v>
      </c>
      <c r="C1" s="9" t="s">
        <v>68</v>
      </c>
      <c r="D1" s="9" t="s">
        <v>69</v>
      </c>
      <c r="E1" s="9" t="s">
        <v>70</v>
      </c>
      <c r="J1" s="92" t="s">
        <v>125</v>
      </c>
      <c r="K1" s="92"/>
      <c r="L1" s="92"/>
      <c r="M1" s="92"/>
      <c r="N1" s="92"/>
      <c r="O1" s="92"/>
      <c r="P1" s="92"/>
    </row>
    <row r="2" spans="1:16" s="1" customFormat="1" ht="30" x14ac:dyDescent="0.25">
      <c r="A2" s="68" t="s">
        <v>63</v>
      </c>
      <c r="B2" s="41" t="s">
        <v>132</v>
      </c>
      <c r="C2" s="69" t="s">
        <v>65</v>
      </c>
      <c r="D2" s="70" t="s">
        <v>66</v>
      </c>
      <c r="E2" s="28">
        <f>(114590/2080)*1.6</f>
        <v>88.146153846153851</v>
      </c>
      <c r="J2" s="54" t="s">
        <v>35</v>
      </c>
      <c r="K2" s="51" t="s">
        <v>22</v>
      </c>
      <c r="L2" s="64">
        <v>59.23</v>
      </c>
      <c r="M2" s="53" t="s">
        <v>36</v>
      </c>
      <c r="N2" s="51" t="s">
        <v>22</v>
      </c>
      <c r="O2" s="64">
        <f>E2</f>
        <v>88.146153846153851</v>
      </c>
    </row>
    <row r="3" spans="1:16" s="1" customFormat="1" x14ac:dyDescent="0.25">
      <c r="A3" s="68" t="s">
        <v>15</v>
      </c>
      <c r="B3" s="41" t="s">
        <v>133</v>
      </c>
      <c r="C3" s="69" t="s">
        <v>67</v>
      </c>
      <c r="D3" s="70" t="s">
        <v>66</v>
      </c>
      <c r="E3" s="28">
        <f>(81548/2080)*1.6</f>
        <v>62.729230769230767</v>
      </c>
      <c r="J3" s="37"/>
      <c r="K3" s="5" t="s">
        <v>23</v>
      </c>
      <c r="L3" s="65">
        <v>57.57</v>
      </c>
      <c r="M3" s="37"/>
      <c r="N3" s="5" t="s">
        <v>37</v>
      </c>
      <c r="O3" s="65">
        <f>E3</f>
        <v>62.729230769230767</v>
      </c>
    </row>
    <row r="4" spans="1:16" ht="15.75" thickBot="1" x14ac:dyDescent="0.3">
      <c r="A4" s="39" t="s">
        <v>126</v>
      </c>
      <c r="B4" s="7" t="s">
        <v>134</v>
      </c>
      <c r="C4" s="69" t="s">
        <v>67</v>
      </c>
      <c r="D4" s="70" t="s">
        <v>66</v>
      </c>
      <c r="E4" s="28">
        <f>(56233/2080)*1.6</f>
        <v>43.25615384615385</v>
      </c>
      <c r="J4" s="38"/>
      <c r="K4" s="52" t="s">
        <v>130</v>
      </c>
      <c r="L4" s="66">
        <v>34.46</v>
      </c>
      <c r="M4" s="38"/>
      <c r="N4" s="52" t="s">
        <v>130</v>
      </c>
      <c r="O4" s="66">
        <f>E4</f>
        <v>43.25615384615385</v>
      </c>
    </row>
    <row r="5" spans="1:16" x14ac:dyDescent="0.25">
      <c r="A5" s="3"/>
    </row>
    <row r="6" spans="1:16" ht="120" customHeight="1" x14ac:dyDescent="0.25">
      <c r="A6" s="74" t="s">
        <v>71</v>
      </c>
      <c r="B6" s="72" t="s">
        <v>72</v>
      </c>
      <c r="C6" s="98" t="s">
        <v>73</v>
      </c>
      <c r="D6" s="98"/>
      <c r="E6" s="71"/>
      <c r="F6" s="1"/>
      <c r="G6" s="1"/>
      <c r="H6" s="1"/>
      <c r="I6" s="1"/>
      <c r="J6" s="1"/>
      <c r="K6" s="1"/>
      <c r="L6" s="1"/>
      <c r="M6" s="2"/>
    </row>
    <row r="7" spans="1:16" x14ac:dyDescent="0.25">
      <c r="A7" s="95" t="s">
        <v>127</v>
      </c>
      <c r="B7" s="72" t="s">
        <v>63</v>
      </c>
      <c r="C7" s="99">
        <v>59.23</v>
      </c>
      <c r="D7" s="99"/>
      <c r="E7" s="71"/>
      <c r="F7" s="1"/>
      <c r="G7" s="1"/>
      <c r="H7" s="1"/>
      <c r="I7" s="1"/>
      <c r="J7" s="1"/>
      <c r="K7" s="1"/>
      <c r="L7" s="1"/>
      <c r="M7" s="2"/>
    </row>
    <row r="8" spans="1:16" x14ac:dyDescent="0.25">
      <c r="A8" s="96" t="s">
        <v>128</v>
      </c>
      <c r="B8" s="73" t="s">
        <v>15</v>
      </c>
      <c r="C8" s="99">
        <v>57.57</v>
      </c>
      <c r="D8" s="99"/>
      <c r="E8" s="4"/>
    </row>
    <row r="9" spans="1:16" ht="29.25" customHeight="1" x14ac:dyDescent="0.25">
      <c r="A9" s="96" t="s">
        <v>129</v>
      </c>
      <c r="B9" s="73" t="s">
        <v>126</v>
      </c>
      <c r="C9" s="99">
        <v>34.46</v>
      </c>
      <c r="D9" s="99"/>
      <c r="E9" s="4"/>
      <c r="J9" s="21"/>
    </row>
    <row r="10" spans="1:16" x14ac:dyDescent="0.25">
      <c r="J10" s="5"/>
    </row>
    <row r="11" spans="1:16" x14ac:dyDescent="0.25">
      <c r="A11" t="s">
        <v>120</v>
      </c>
      <c r="J11" s="5"/>
    </row>
    <row r="12" spans="1:16" ht="45" x14ac:dyDescent="0.25">
      <c r="A12" s="7"/>
      <c r="B12" s="73" t="s">
        <v>116</v>
      </c>
      <c r="C12" s="9" t="s">
        <v>56</v>
      </c>
      <c r="D12" s="9" t="s">
        <v>121</v>
      </c>
      <c r="E12" s="9" t="s">
        <v>51</v>
      </c>
      <c r="F12" s="9" t="s">
        <v>53</v>
      </c>
      <c r="G12" s="9" t="s">
        <v>54</v>
      </c>
      <c r="I12" s="4"/>
      <c r="J12" s="89"/>
    </row>
    <row r="13" spans="1:16" x14ac:dyDescent="0.25">
      <c r="A13" s="7" t="s">
        <v>49</v>
      </c>
      <c r="B13" s="7">
        <v>0.99</v>
      </c>
      <c r="C13" s="7">
        <v>0.99</v>
      </c>
      <c r="D13" s="7">
        <f>'Table 7'!D6</f>
        <v>138.51750000000001</v>
      </c>
      <c r="E13" s="63">
        <f>'Table 7'!E6</f>
        <v>7561.4343750000007</v>
      </c>
      <c r="F13" s="7">
        <f>'Table 7'!G6</f>
        <v>148.5</v>
      </c>
      <c r="G13" s="63">
        <f>'Table 7'!H6</f>
        <v>7709.9343750000007</v>
      </c>
      <c r="J13" s="5"/>
    </row>
    <row r="14" spans="1:16" x14ac:dyDescent="0.25">
      <c r="J14" s="5"/>
    </row>
    <row r="15" spans="1:16" x14ac:dyDescent="0.25">
      <c r="A15" t="s">
        <v>122</v>
      </c>
      <c r="J15" s="5"/>
    </row>
    <row r="16" spans="1:16" ht="45" x14ac:dyDescent="0.25">
      <c r="A16" s="7"/>
      <c r="B16" s="73" t="s">
        <v>116</v>
      </c>
      <c r="C16" s="9" t="s">
        <v>56</v>
      </c>
      <c r="D16" s="9" t="s">
        <v>121</v>
      </c>
      <c r="E16" s="9" t="s">
        <v>51</v>
      </c>
      <c r="F16" s="9" t="s">
        <v>53</v>
      </c>
      <c r="G16" s="9" t="s">
        <v>54</v>
      </c>
      <c r="J16" s="5"/>
    </row>
    <row r="17" spans="1:10" x14ac:dyDescent="0.25">
      <c r="A17" s="7" t="s">
        <v>49</v>
      </c>
      <c r="B17" s="7">
        <v>0.99</v>
      </c>
      <c r="C17" s="7">
        <v>0.99</v>
      </c>
      <c r="D17" s="7">
        <f>'Table 8'!D6</f>
        <v>30.854999999999997</v>
      </c>
      <c r="E17" s="63">
        <f>'Table 8'!E6</f>
        <v>2007.1412307692308</v>
      </c>
      <c r="F17" s="7">
        <f>'Table 8'!G6</f>
        <v>59.400000000000006</v>
      </c>
      <c r="G17" s="63">
        <f>'Table 8'!H6</f>
        <v>2066.5412307692304</v>
      </c>
      <c r="J17" s="5"/>
    </row>
    <row r="18" spans="1:10" x14ac:dyDescent="0.25">
      <c r="J18" s="5"/>
    </row>
    <row r="19" spans="1:10" x14ac:dyDescent="0.25">
      <c r="J19" s="5"/>
    </row>
    <row r="20" spans="1:10" x14ac:dyDescent="0.25">
      <c r="J20" s="5"/>
    </row>
    <row r="21" spans="1:10" ht="33.75" customHeight="1" x14ac:dyDescent="0.25">
      <c r="J21" s="5"/>
    </row>
    <row r="22" spans="1:10" x14ac:dyDescent="0.25">
      <c r="J22" s="5"/>
    </row>
    <row r="23" spans="1:10" x14ac:dyDescent="0.25">
      <c r="J23" s="5"/>
    </row>
    <row r="24" spans="1:10" x14ac:dyDescent="0.25">
      <c r="J24" s="5"/>
    </row>
    <row r="25" spans="1:10" x14ac:dyDescent="0.25">
      <c r="J25" s="5"/>
    </row>
    <row r="26" spans="1:10" x14ac:dyDescent="0.25">
      <c r="J26" s="5"/>
    </row>
    <row r="27" spans="1:10" x14ac:dyDescent="0.25">
      <c r="J27" s="5"/>
    </row>
    <row r="28" spans="1:10" ht="17.25" customHeight="1" x14ac:dyDescent="0.25">
      <c r="J28" s="5"/>
    </row>
    <row r="29" spans="1:10" ht="18.75" customHeight="1" x14ac:dyDescent="0.25">
      <c r="J29" s="5"/>
    </row>
    <row r="30" spans="1:10" x14ac:dyDescent="0.25">
      <c r="I30" s="5"/>
      <c r="J30" s="5"/>
    </row>
    <row r="31" spans="1:10" x14ac:dyDescent="0.25">
      <c r="I31" s="5"/>
    </row>
    <row r="32" spans="1:10" x14ac:dyDescent="0.25">
      <c r="I32" s="5"/>
    </row>
    <row r="33" spans="9:10" x14ac:dyDescent="0.25">
      <c r="I33" s="5"/>
    </row>
    <row r="34" spans="9:10" x14ac:dyDescent="0.25">
      <c r="I34" s="5"/>
    </row>
    <row r="35" spans="9:10" x14ac:dyDescent="0.25">
      <c r="I35" s="5"/>
      <c r="J35" s="5"/>
    </row>
    <row r="46" spans="9:10" ht="31.5" customHeight="1" x14ac:dyDescent="0.25"/>
    <row r="106" ht="17.25" customHeight="1" x14ac:dyDescent="0.25"/>
    <row r="139" spans="1:8" x14ac:dyDescent="0.25">
      <c r="A139" s="90"/>
      <c r="B139" s="5"/>
      <c r="C139" s="5"/>
      <c r="D139" s="5"/>
      <c r="E139" s="91"/>
      <c r="F139" s="5"/>
      <c r="G139" s="5"/>
      <c r="H139" s="91"/>
    </row>
    <row r="140" spans="1:8" x14ac:dyDescent="0.25">
      <c r="H140" s="91"/>
    </row>
    <row r="141" spans="1:8" x14ac:dyDescent="0.25">
      <c r="H141" s="91"/>
    </row>
    <row r="142" spans="1:8" x14ac:dyDescent="0.25">
      <c r="H142" s="91"/>
    </row>
    <row r="143" spans="1:8" x14ac:dyDescent="0.25">
      <c r="H143" s="91"/>
    </row>
    <row r="144" spans="1:8" x14ac:dyDescent="0.25">
      <c r="H144" s="91"/>
    </row>
    <row r="145" spans="8:8" x14ac:dyDescent="0.25">
      <c r="H145" s="91"/>
    </row>
    <row r="146" spans="8:8" x14ac:dyDescent="0.25">
      <c r="H146" s="91"/>
    </row>
    <row r="264" spans="9:9" x14ac:dyDescent="0.25">
      <c r="I264" s="5"/>
    </row>
    <row r="265" spans="9:9" x14ac:dyDescent="0.25">
      <c r="I265" s="5"/>
    </row>
    <row r="281" spans="8:11" x14ac:dyDescent="0.25">
      <c r="H281" s="4"/>
      <c r="I281" s="4"/>
      <c r="J281" s="4"/>
      <c r="K281" s="4"/>
    </row>
  </sheetData>
  <mergeCells count="4">
    <mergeCell ref="C6:D6"/>
    <mergeCell ref="C7:D7"/>
    <mergeCell ref="C8:D8"/>
    <mergeCell ref="C9:D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5" sqref="A5"/>
    </sheetView>
  </sheetViews>
  <sheetFormatPr defaultRowHeight="15" x14ac:dyDescent="0.25"/>
  <cols>
    <col min="1" max="1" width="8.5703125" customWidth="1"/>
    <col min="4" max="4" width="9.5703125" bestFit="1" customWidth="1"/>
    <col min="5" max="5" width="10.5703125" bestFit="1" customWidth="1"/>
    <col min="6" max="6" width="9.5703125" bestFit="1" customWidth="1"/>
    <col min="7" max="7" width="12.7109375" customWidth="1"/>
  </cols>
  <sheetData>
    <row r="1" spans="1:7" x14ac:dyDescent="0.25">
      <c r="A1" s="3" t="s">
        <v>123</v>
      </c>
    </row>
    <row r="2" spans="1:7" ht="75" x14ac:dyDescent="0.25">
      <c r="A2" s="7"/>
      <c r="B2" s="73" t="s">
        <v>116</v>
      </c>
      <c r="C2" s="9" t="s">
        <v>56</v>
      </c>
      <c r="D2" s="9" t="s">
        <v>121</v>
      </c>
      <c r="E2" s="9" t="s">
        <v>51</v>
      </c>
      <c r="F2" s="9" t="s">
        <v>53</v>
      </c>
      <c r="G2" s="9" t="s">
        <v>54</v>
      </c>
    </row>
    <row r="3" spans="1:7" x14ac:dyDescent="0.25">
      <c r="A3" s="7" t="s">
        <v>49</v>
      </c>
      <c r="B3" s="7">
        <f>'Table 15'!B6</f>
        <v>4.66</v>
      </c>
      <c r="C3" s="7">
        <f>'Table 15'!C6</f>
        <v>4.66</v>
      </c>
      <c r="D3" s="63">
        <f>'Table 15'!D6</f>
        <v>775.82500000000005</v>
      </c>
      <c r="E3" s="63">
        <f>'Table 15'!E6</f>
        <v>42460.945949999994</v>
      </c>
      <c r="F3" s="63">
        <f>'Table 15'!G6</f>
        <v>699</v>
      </c>
      <c r="G3" s="63">
        <f>'Table 15'!H6</f>
        <v>43159.945949999994</v>
      </c>
    </row>
    <row r="5" spans="1:7" x14ac:dyDescent="0.25">
      <c r="A5" s="3" t="s">
        <v>124</v>
      </c>
    </row>
    <row r="6" spans="1:7" ht="75" x14ac:dyDescent="0.25">
      <c r="A6" s="7"/>
      <c r="B6" s="73" t="s">
        <v>116</v>
      </c>
      <c r="C6" s="9" t="s">
        <v>56</v>
      </c>
      <c r="D6" s="9" t="s">
        <v>121</v>
      </c>
      <c r="E6" s="9" t="s">
        <v>51</v>
      </c>
      <c r="F6" s="9" t="s">
        <v>53</v>
      </c>
      <c r="G6" s="9" t="s">
        <v>54</v>
      </c>
    </row>
    <row r="7" spans="1:7" x14ac:dyDescent="0.25">
      <c r="A7" s="7" t="s">
        <v>49</v>
      </c>
      <c r="B7" s="7">
        <f>'Table 16'!B6</f>
        <v>4.66</v>
      </c>
      <c r="C7" s="7">
        <f>'Table 16'!C6</f>
        <v>4.66</v>
      </c>
      <c r="D7" s="28">
        <f>'Table 16'!D6</f>
        <v>156.19499999999999</v>
      </c>
      <c r="E7" s="63">
        <f>'Table 16'!E6</f>
        <v>10154.834442307692</v>
      </c>
      <c r="F7" s="63">
        <f>'Table 16'!G6</f>
        <v>279.60000000000002</v>
      </c>
      <c r="G7" s="63">
        <f>'Table 16'!H6</f>
        <v>10434.434442307693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9" workbookViewId="0">
      <selection activeCell="C3" sqref="C3"/>
    </sheetView>
  </sheetViews>
  <sheetFormatPr defaultRowHeight="15" x14ac:dyDescent="0.25"/>
  <cols>
    <col min="1" max="1" width="39.28515625" customWidth="1"/>
    <col min="8" max="8" width="9.5703125" bestFit="1" customWidth="1"/>
    <col min="9" max="9" width="10.5703125" bestFit="1" customWidth="1"/>
  </cols>
  <sheetData>
    <row r="1" spans="1:9" x14ac:dyDescent="0.25">
      <c r="A1" s="93" t="s">
        <v>61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135</v>
      </c>
      <c r="C3" s="26" t="s">
        <v>136</v>
      </c>
      <c r="D3" s="26" t="s">
        <v>137</v>
      </c>
      <c r="E3" s="26" t="s">
        <v>16</v>
      </c>
      <c r="F3" s="34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15" t="s">
        <v>74</v>
      </c>
      <c r="B4" s="6"/>
      <c r="C4" s="10"/>
      <c r="D4" s="10"/>
      <c r="E4" s="10"/>
      <c r="F4" s="75"/>
      <c r="G4" s="6"/>
      <c r="H4" s="10"/>
      <c r="I4" s="10"/>
    </row>
    <row r="5" spans="1:9" ht="30" x14ac:dyDescent="0.25">
      <c r="A5" s="76" t="s">
        <v>75</v>
      </c>
      <c r="B5" s="13"/>
      <c r="C5" s="28">
        <v>4</v>
      </c>
      <c r="D5" s="7"/>
      <c r="E5" s="7"/>
      <c r="F5" s="14"/>
      <c r="G5" s="27">
        <v>4</v>
      </c>
      <c r="H5" s="7">
        <f t="shared" ref="H5:H19" si="0">(SUM(B5:D5))*G5</f>
        <v>16</v>
      </c>
      <c r="I5" s="78">
        <f>((B5*'Base Tables'!$L$2)+(C5*'Base Tables'!$L$3)+(D5*'Base Tables'!$L$4)+E5+F5)*G5</f>
        <v>921.12</v>
      </c>
    </row>
    <row r="6" spans="1:9" x14ac:dyDescent="0.25">
      <c r="A6" s="76" t="s">
        <v>76</v>
      </c>
      <c r="B6" s="13"/>
      <c r="C6" s="28">
        <v>1</v>
      </c>
      <c r="D6" s="7"/>
      <c r="E6" s="7"/>
      <c r="F6" s="29">
        <v>50</v>
      </c>
      <c r="G6" s="27">
        <v>4</v>
      </c>
      <c r="H6" s="7">
        <f t="shared" si="0"/>
        <v>4</v>
      </c>
      <c r="I6" s="78">
        <f>((B6*'Base Tables'!$L$2)+(C6*'Base Tables'!$L$3)+(D6*'Base Tables'!$L$4)+E6+F6)*G6</f>
        <v>430.28</v>
      </c>
    </row>
    <row r="7" spans="1:9" x14ac:dyDescent="0.25">
      <c r="A7" s="16" t="s">
        <v>77</v>
      </c>
      <c r="B7" s="13"/>
      <c r="C7" s="28"/>
      <c r="D7" s="7"/>
      <c r="E7" s="7"/>
      <c r="F7" s="14"/>
      <c r="G7" s="13"/>
      <c r="H7" s="7">
        <f t="shared" si="0"/>
        <v>0</v>
      </c>
      <c r="I7" s="78">
        <f>((B7*'Base Tables'!$L$2)+(C7*'Base Tables'!$L$3)+(D7*'Base Tables'!$L$4)+E7+F7)*G7</f>
        <v>0</v>
      </c>
    </row>
    <row r="8" spans="1:9" ht="30" x14ac:dyDescent="0.25">
      <c r="A8" s="76" t="s">
        <v>78</v>
      </c>
      <c r="B8" s="13"/>
      <c r="C8" s="28">
        <v>16</v>
      </c>
      <c r="D8" s="7"/>
      <c r="E8" s="7"/>
      <c r="F8" s="14"/>
      <c r="G8" s="27">
        <v>4</v>
      </c>
      <c r="H8" s="7">
        <f t="shared" si="0"/>
        <v>64</v>
      </c>
      <c r="I8" s="78">
        <f>((B8*'Base Tables'!$L$2)+(C8*'Base Tables'!$L$3)+(D8*'Base Tables'!$L$4)+E8+F8)*G8</f>
        <v>3684.48</v>
      </c>
    </row>
    <row r="9" spans="1:9" x14ac:dyDescent="0.25">
      <c r="A9" s="76" t="s">
        <v>79</v>
      </c>
      <c r="B9" s="13"/>
      <c r="C9" s="28">
        <v>8</v>
      </c>
      <c r="D9" s="7"/>
      <c r="E9" s="7"/>
      <c r="F9" s="14"/>
      <c r="G9" s="27">
        <v>4</v>
      </c>
      <c r="H9" s="7">
        <f t="shared" si="0"/>
        <v>32</v>
      </c>
      <c r="I9" s="78">
        <f>((B9*'Base Tables'!$L$2)+(C9*'Base Tables'!$L$3)+(D9*'Base Tables'!$L$4)+E9+F9)*G9</f>
        <v>1842.24</v>
      </c>
    </row>
    <row r="10" spans="1:9" x14ac:dyDescent="0.25">
      <c r="A10" s="76" t="s">
        <v>80</v>
      </c>
      <c r="B10" s="13"/>
      <c r="C10" s="28">
        <v>2</v>
      </c>
      <c r="D10" s="7"/>
      <c r="E10" s="7"/>
      <c r="F10" s="14"/>
      <c r="G10" s="27">
        <v>4</v>
      </c>
      <c r="H10" s="7">
        <f t="shared" si="0"/>
        <v>8</v>
      </c>
      <c r="I10" s="78">
        <f>((B10*'Base Tables'!$L$2)+(C10*'Base Tables'!$L$3)+(D10*'Base Tables'!$L$4)+E10+F10)*G10</f>
        <v>460.56</v>
      </c>
    </row>
    <row r="11" spans="1:9" ht="30" x14ac:dyDescent="0.25">
      <c r="A11" s="76" t="s">
        <v>81</v>
      </c>
      <c r="B11" s="13"/>
      <c r="C11" s="28">
        <v>1</v>
      </c>
      <c r="D11" s="7"/>
      <c r="E11" s="7"/>
      <c r="F11" s="14"/>
      <c r="G11" s="27">
        <v>4</v>
      </c>
      <c r="H11" s="7">
        <f t="shared" si="0"/>
        <v>4</v>
      </c>
      <c r="I11" s="78">
        <f>((B11*'Base Tables'!$L$2)+(C11*'Base Tables'!$L$3)+(D11*'Base Tables'!$L$4)+E11+F11)*G11</f>
        <v>230.28</v>
      </c>
    </row>
    <row r="12" spans="1:9" ht="30" x14ac:dyDescent="0.25">
      <c r="A12" s="76" t="s">
        <v>82</v>
      </c>
      <c r="B12" s="13"/>
      <c r="C12" s="28">
        <v>1</v>
      </c>
      <c r="D12" s="7"/>
      <c r="E12" s="7"/>
      <c r="F12" s="14"/>
      <c r="G12" s="27">
        <v>4</v>
      </c>
      <c r="H12" s="7">
        <f t="shared" si="0"/>
        <v>4</v>
      </c>
      <c r="I12" s="78">
        <f>((B12*'Base Tables'!$L$2)+(C12*'Base Tables'!$L$3)+(D12*'Base Tables'!$L$4)+E12+F12)*G12</f>
        <v>230.28</v>
      </c>
    </row>
    <row r="13" spans="1:9" ht="30" x14ac:dyDescent="0.25">
      <c r="A13" s="76" t="s">
        <v>83</v>
      </c>
      <c r="B13" s="13"/>
      <c r="C13" s="28">
        <v>1</v>
      </c>
      <c r="D13" s="7"/>
      <c r="E13" s="7"/>
      <c r="F13" s="14"/>
      <c r="G13" s="27">
        <v>4</v>
      </c>
      <c r="H13" s="7">
        <f t="shared" si="0"/>
        <v>4</v>
      </c>
      <c r="I13" s="78">
        <f>((B13*'Base Tables'!$L$2)+(C13*'Base Tables'!$L$3)+(D13*'Base Tables'!$L$4)+E13+F13)*G13</f>
        <v>230.28</v>
      </c>
    </row>
    <row r="14" spans="1:9" x14ac:dyDescent="0.25">
      <c r="A14" s="76" t="s">
        <v>84</v>
      </c>
      <c r="B14" s="13"/>
      <c r="C14" s="28">
        <v>16</v>
      </c>
      <c r="D14" s="7"/>
      <c r="E14" s="7"/>
      <c r="F14" s="14"/>
      <c r="G14" s="27">
        <v>4</v>
      </c>
      <c r="H14" s="7">
        <f t="shared" si="0"/>
        <v>64</v>
      </c>
      <c r="I14" s="78">
        <f>((B14*'Base Tables'!$L$2)+(C14*'Base Tables'!$L$3)+(D14*'Base Tables'!$L$4)+E14+F14)*G14</f>
        <v>3684.48</v>
      </c>
    </row>
    <row r="15" spans="1:9" ht="30" x14ac:dyDescent="0.25">
      <c r="A15" s="16" t="s">
        <v>85</v>
      </c>
      <c r="B15" s="13"/>
      <c r="C15" s="28">
        <v>45</v>
      </c>
      <c r="D15" s="28">
        <v>10</v>
      </c>
      <c r="E15" s="7"/>
      <c r="F15" s="29">
        <v>40</v>
      </c>
      <c r="G15" s="27">
        <v>4</v>
      </c>
      <c r="H15" s="7">
        <f t="shared" si="0"/>
        <v>220</v>
      </c>
      <c r="I15" s="78">
        <f>((B15*'Base Tables'!$L$2)+(C15*'Base Tables'!$L$3)+(D15*'Base Tables'!$L$4)+E15+F15)*G15</f>
        <v>11901</v>
      </c>
    </row>
    <row r="16" spans="1:9" ht="30" x14ac:dyDescent="0.25">
      <c r="A16" s="16" t="s">
        <v>86</v>
      </c>
      <c r="B16" s="27">
        <v>8</v>
      </c>
      <c r="C16" s="28">
        <v>40</v>
      </c>
      <c r="D16" s="28">
        <v>8</v>
      </c>
      <c r="E16" s="7"/>
      <c r="F16" s="14"/>
      <c r="G16" s="27">
        <v>4</v>
      </c>
      <c r="H16" s="7">
        <f t="shared" si="0"/>
        <v>224</v>
      </c>
      <c r="I16" s="78">
        <f>((B16*'Base Tables'!$L$2)+(C16*'Base Tables'!$L$3)+(D16*'Base Tables'!$L$4)+E16+F16)*G16</f>
        <v>12209.28</v>
      </c>
    </row>
    <row r="17" spans="1:9" ht="30" x14ac:dyDescent="0.25">
      <c r="A17" s="16" t="s">
        <v>87</v>
      </c>
      <c r="B17" s="27">
        <v>1</v>
      </c>
      <c r="C17" s="28">
        <v>3</v>
      </c>
      <c r="D17" s="28">
        <v>3</v>
      </c>
      <c r="E17" s="7"/>
      <c r="F17" s="29">
        <v>10</v>
      </c>
      <c r="G17" s="27">
        <v>4</v>
      </c>
      <c r="H17" s="7">
        <f t="shared" si="0"/>
        <v>28</v>
      </c>
      <c r="I17" s="78">
        <f>((B17*'Base Tables'!$L$2)+(C17*'Base Tables'!$L$3)+(D17*'Base Tables'!$L$4)+E17+F17)*G17</f>
        <v>1381.28</v>
      </c>
    </row>
    <row r="18" spans="1:9" ht="30" x14ac:dyDescent="0.25">
      <c r="A18" s="16" t="s">
        <v>88</v>
      </c>
      <c r="B18" s="13"/>
      <c r="C18" s="28"/>
      <c r="D18" s="7"/>
      <c r="E18" s="7"/>
      <c r="F18" s="14"/>
      <c r="G18" s="27">
        <v>4</v>
      </c>
      <c r="H18" s="7">
        <f t="shared" si="0"/>
        <v>0</v>
      </c>
      <c r="I18" s="78">
        <f>((B18*'Base Tables'!$L$2)+(C18*'Base Tables'!$L$3)+(D18*'Base Tables'!$L$4)+E18+F18)*G18</f>
        <v>0</v>
      </c>
    </row>
    <row r="19" spans="1:9" ht="30.75" thickBot="1" x14ac:dyDescent="0.3">
      <c r="A19" s="19" t="s">
        <v>89</v>
      </c>
      <c r="B19" s="12"/>
      <c r="C19" s="31">
        <v>1</v>
      </c>
      <c r="D19" s="11"/>
      <c r="E19" s="11"/>
      <c r="F19" s="32">
        <v>50</v>
      </c>
      <c r="G19" s="30">
        <v>4</v>
      </c>
      <c r="H19" s="11">
        <f t="shared" si="0"/>
        <v>4</v>
      </c>
      <c r="I19" s="80">
        <f>((B19*'Base Tables'!$L$2)+(C19*'Base Tables'!$L$3)+(D19*'Base Tables'!$L$4)+E19+F19)*G19</f>
        <v>430.28</v>
      </c>
    </row>
    <row r="20" spans="1:9" ht="15.75" thickTop="1" x14ac:dyDescent="0.25">
      <c r="A20" s="15" t="s">
        <v>14</v>
      </c>
      <c r="B20" s="33">
        <f>SUM(B4:B19)</f>
        <v>9</v>
      </c>
      <c r="C20" s="40">
        <f>SUM(C4:C19)</f>
        <v>139</v>
      </c>
      <c r="D20" s="40">
        <f>SUM(D4:D19)</f>
        <v>21</v>
      </c>
      <c r="E20" s="40">
        <f>SUM(E4:E19)</f>
        <v>0</v>
      </c>
      <c r="F20" s="81">
        <f>SUM(F4:F19)</f>
        <v>150</v>
      </c>
      <c r="G20" s="97">
        <v>4</v>
      </c>
      <c r="H20" s="79">
        <f>SUM(H4:H19)</f>
        <v>676</v>
      </c>
      <c r="I20" s="79">
        <f>SUM(I4:I19)</f>
        <v>37635.839999999997</v>
      </c>
    </row>
  </sheetData>
  <mergeCells count="3">
    <mergeCell ref="A2:A3"/>
    <mergeCell ref="B2:F2"/>
    <mergeCell ref="G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3" sqref="D3"/>
    </sheetView>
  </sheetViews>
  <sheetFormatPr defaultRowHeight="15" x14ac:dyDescent="0.25"/>
  <cols>
    <col min="1" max="1" width="39.28515625" customWidth="1"/>
    <col min="9" max="9" width="10.5703125" bestFit="1" customWidth="1"/>
  </cols>
  <sheetData>
    <row r="1" spans="1:9" x14ac:dyDescent="0.25">
      <c r="A1" s="94" t="s">
        <v>90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141</v>
      </c>
      <c r="C3" s="26" t="s">
        <v>142</v>
      </c>
      <c r="D3" s="26" t="s">
        <v>143</v>
      </c>
      <c r="E3" s="26" t="s">
        <v>16</v>
      </c>
      <c r="F3" s="82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83" t="s">
        <v>74</v>
      </c>
      <c r="B4" s="6"/>
      <c r="C4" s="10"/>
      <c r="D4" s="10"/>
      <c r="E4" s="10"/>
      <c r="F4" s="18"/>
      <c r="G4" s="6"/>
      <c r="H4" s="10"/>
      <c r="I4" s="10"/>
    </row>
    <row r="5" spans="1:9" ht="30" x14ac:dyDescent="0.25">
      <c r="A5" s="76" t="s">
        <v>75</v>
      </c>
      <c r="B5" s="13"/>
      <c r="C5" s="7"/>
      <c r="D5" s="7"/>
      <c r="E5" s="7"/>
      <c r="F5" s="14"/>
      <c r="G5" s="27">
        <v>4</v>
      </c>
      <c r="H5" s="7">
        <f t="shared" ref="H5:H19" si="0">(SUM(B5:D5))*G5</f>
        <v>0</v>
      </c>
      <c r="I5" s="7">
        <f>((B5*'Base Tables'!$O$2)+(C5*'Base Tables'!$O$3)+(D5*'Base Tables'!$O$4)+E5+F5)*G5</f>
        <v>0</v>
      </c>
    </row>
    <row r="6" spans="1:9" x14ac:dyDescent="0.25">
      <c r="A6" s="76" t="s">
        <v>76</v>
      </c>
      <c r="B6" s="13"/>
      <c r="C6" s="7"/>
      <c r="D6" s="7"/>
      <c r="E6" s="7"/>
      <c r="F6" s="14"/>
      <c r="G6" s="27">
        <v>4</v>
      </c>
      <c r="H6" s="7">
        <f t="shared" si="0"/>
        <v>0</v>
      </c>
      <c r="I6" s="7">
        <f>((B6*'Base Tables'!$O$2)+(C6*'Base Tables'!$O$3)+(D6*'Base Tables'!$O$4)+E6+F6)*G6</f>
        <v>0</v>
      </c>
    </row>
    <row r="7" spans="1:9" x14ac:dyDescent="0.25">
      <c r="A7" s="16" t="s">
        <v>77</v>
      </c>
      <c r="B7" s="13"/>
      <c r="C7" s="7"/>
      <c r="D7" s="7"/>
      <c r="E7" s="7"/>
      <c r="F7" s="14"/>
      <c r="G7" s="13"/>
      <c r="H7" s="7">
        <f t="shared" si="0"/>
        <v>0</v>
      </c>
      <c r="I7" s="7">
        <f>((B7*'Base Tables'!$O$2)+(C7*'Base Tables'!$O$3)+(D7*'Base Tables'!$O$4)+E7+F7)*G7</f>
        <v>0</v>
      </c>
    </row>
    <row r="8" spans="1:9" ht="30" x14ac:dyDescent="0.25">
      <c r="A8" s="76" t="s">
        <v>78</v>
      </c>
      <c r="B8" s="13"/>
      <c r="C8" s="7"/>
      <c r="D8" s="7"/>
      <c r="E8" s="7"/>
      <c r="F8" s="14"/>
      <c r="G8" s="27">
        <v>4</v>
      </c>
      <c r="H8" s="7">
        <f t="shared" si="0"/>
        <v>0</v>
      </c>
      <c r="I8" s="7">
        <f>((B8*'Base Tables'!$O$2)+(C8*'Base Tables'!$O$3)+(D8*'Base Tables'!$O$4)+E8+F8)*G8</f>
        <v>0</v>
      </c>
    </row>
    <row r="9" spans="1:9" x14ac:dyDescent="0.25">
      <c r="A9" s="76" t="s">
        <v>79</v>
      </c>
      <c r="B9" s="13"/>
      <c r="C9" s="7"/>
      <c r="D9" s="7"/>
      <c r="E9" s="7"/>
      <c r="F9" s="14"/>
      <c r="G9" s="27">
        <v>4</v>
      </c>
      <c r="H9" s="7">
        <f t="shared" si="0"/>
        <v>0</v>
      </c>
      <c r="I9" s="7">
        <f>((B9*'Base Tables'!$O$2)+(C9*'Base Tables'!$O$3)+(D9*'Base Tables'!$O$4)+E9+F9)*G9</f>
        <v>0</v>
      </c>
    </row>
    <row r="10" spans="1:9" x14ac:dyDescent="0.25">
      <c r="A10" s="76" t="s">
        <v>80</v>
      </c>
      <c r="B10" s="13"/>
      <c r="C10" s="7"/>
      <c r="D10" s="7"/>
      <c r="E10" s="7"/>
      <c r="F10" s="14"/>
      <c r="G10" s="27">
        <v>4</v>
      </c>
      <c r="H10" s="7">
        <f t="shared" si="0"/>
        <v>0</v>
      </c>
      <c r="I10" s="7">
        <f>((B10*'Base Tables'!$O$2)+(C10*'Base Tables'!$O$3)+(D10*'Base Tables'!$O$4)+E10+F10)*G10</f>
        <v>0</v>
      </c>
    </row>
    <row r="11" spans="1:9" ht="30" x14ac:dyDescent="0.25">
      <c r="A11" s="76" t="s">
        <v>81</v>
      </c>
      <c r="B11" s="13"/>
      <c r="C11" s="7"/>
      <c r="D11" s="7"/>
      <c r="E11" s="7"/>
      <c r="F11" s="14"/>
      <c r="G11" s="27">
        <v>4</v>
      </c>
      <c r="H11" s="7">
        <f t="shared" si="0"/>
        <v>0</v>
      </c>
      <c r="I11" s="7">
        <f>((B11*'Base Tables'!$O$2)+(C11*'Base Tables'!$O$3)+(D11*'Base Tables'!$O$4)+E11+F11)*G11</f>
        <v>0</v>
      </c>
    </row>
    <row r="12" spans="1:9" ht="30" x14ac:dyDescent="0.25">
      <c r="A12" s="76" t="s">
        <v>82</v>
      </c>
      <c r="B12" s="13"/>
      <c r="C12" s="7"/>
      <c r="D12" s="7"/>
      <c r="E12" s="7"/>
      <c r="F12" s="14"/>
      <c r="G12" s="27">
        <v>4</v>
      </c>
      <c r="H12" s="7">
        <f t="shared" si="0"/>
        <v>0</v>
      </c>
      <c r="I12" s="7">
        <f>((B12*'Base Tables'!$O$2)+(C12*'Base Tables'!$O$3)+(D12*'Base Tables'!$O$4)+E12+F12)*G12</f>
        <v>0</v>
      </c>
    </row>
    <row r="13" spans="1:9" ht="30" x14ac:dyDescent="0.25">
      <c r="A13" s="76" t="s">
        <v>83</v>
      </c>
      <c r="B13" s="13"/>
      <c r="C13" s="7"/>
      <c r="D13" s="7"/>
      <c r="E13" s="7"/>
      <c r="F13" s="14"/>
      <c r="G13" s="27">
        <v>4</v>
      </c>
      <c r="H13" s="7">
        <f t="shared" si="0"/>
        <v>0</v>
      </c>
      <c r="I13" s="7">
        <f>((B13*'Base Tables'!$O$2)+(C13*'Base Tables'!$O$3)+(D13*'Base Tables'!$O$4)+E13+F13)*G13</f>
        <v>0</v>
      </c>
    </row>
    <row r="14" spans="1:9" x14ac:dyDescent="0.25">
      <c r="A14" s="76" t="s">
        <v>84</v>
      </c>
      <c r="B14" s="13"/>
      <c r="C14" s="7"/>
      <c r="D14" s="7"/>
      <c r="E14" s="7"/>
      <c r="F14" s="14"/>
      <c r="G14" s="27">
        <v>4</v>
      </c>
      <c r="H14" s="7">
        <f t="shared" si="0"/>
        <v>0</v>
      </c>
      <c r="I14" s="7">
        <f>((B14*'Base Tables'!$O$2)+(C14*'Base Tables'!$O$3)+(D14*'Base Tables'!$O$4)+E14+F14)*G14</f>
        <v>0</v>
      </c>
    </row>
    <row r="15" spans="1:9" ht="30" x14ac:dyDescent="0.25">
      <c r="A15" s="16" t="s">
        <v>85</v>
      </c>
      <c r="B15" s="13"/>
      <c r="C15" s="7"/>
      <c r="D15" s="7"/>
      <c r="E15" s="7"/>
      <c r="F15" s="14"/>
      <c r="G15" s="27">
        <v>4</v>
      </c>
      <c r="H15" s="7">
        <f t="shared" si="0"/>
        <v>0</v>
      </c>
      <c r="I15" s="7">
        <f>((B15*'Base Tables'!$O$2)+(C15*'Base Tables'!$O$3)+(D15*'Base Tables'!$O$4)+E15+F15)*G15</f>
        <v>0</v>
      </c>
    </row>
    <row r="16" spans="1:9" ht="30" x14ac:dyDescent="0.25">
      <c r="A16" s="16" t="s">
        <v>86</v>
      </c>
      <c r="B16" s="13">
        <v>4</v>
      </c>
      <c r="C16" s="7">
        <v>16</v>
      </c>
      <c r="D16" s="7"/>
      <c r="E16" s="7"/>
      <c r="F16" s="14"/>
      <c r="G16" s="27">
        <v>4</v>
      </c>
      <c r="H16" s="7">
        <f t="shared" si="0"/>
        <v>80</v>
      </c>
      <c r="I16" s="78">
        <f>((B16*'Base Tables'!$O$2)+(C16*'Base Tables'!$O$3)+(D16*'Base Tables'!$O$4)+E16+F16)*G16</f>
        <v>5425.0092307692303</v>
      </c>
    </row>
    <row r="17" spans="1:9" ht="30" x14ac:dyDescent="0.25">
      <c r="A17" s="16" t="s">
        <v>87</v>
      </c>
      <c r="B17" s="13">
        <v>1.5</v>
      </c>
      <c r="C17" s="7"/>
      <c r="D17" s="7">
        <v>1.5</v>
      </c>
      <c r="E17" s="7"/>
      <c r="F17" s="14">
        <v>10</v>
      </c>
      <c r="G17" s="27">
        <v>4</v>
      </c>
      <c r="H17" s="7">
        <f t="shared" si="0"/>
        <v>12</v>
      </c>
      <c r="I17" s="78">
        <f>((B17*'Base Tables'!$O$2)+(C17*'Base Tables'!$O$3)+(D17*'Base Tables'!$O$4)+E17+F17)*G17</f>
        <v>828.41384615384618</v>
      </c>
    </row>
    <row r="18" spans="1:9" ht="30" x14ac:dyDescent="0.25">
      <c r="A18" s="16" t="s">
        <v>88</v>
      </c>
      <c r="B18" s="13">
        <v>1</v>
      </c>
      <c r="C18" s="7">
        <v>4</v>
      </c>
      <c r="D18" s="7">
        <v>2</v>
      </c>
      <c r="E18" s="7"/>
      <c r="F18" s="14"/>
      <c r="G18" s="27">
        <v>4</v>
      </c>
      <c r="H18" s="7">
        <f t="shared" si="0"/>
        <v>28</v>
      </c>
      <c r="I18" s="78">
        <f>((B18*'Base Tables'!$O$2)+(C18*'Base Tables'!$O$3)+(D18*'Base Tables'!$O$4)+E18+F18)*G18</f>
        <v>1702.3015384615383</v>
      </c>
    </row>
    <row r="19" spans="1:9" ht="30.75" thickBot="1" x14ac:dyDescent="0.3">
      <c r="A19" s="19" t="s">
        <v>89</v>
      </c>
      <c r="B19" s="12"/>
      <c r="C19" s="11"/>
      <c r="D19" s="11">
        <v>1.5</v>
      </c>
      <c r="E19" s="11"/>
      <c r="F19" s="17">
        <v>50</v>
      </c>
      <c r="G19" s="30">
        <v>4</v>
      </c>
      <c r="H19" s="11">
        <f t="shared" si="0"/>
        <v>6</v>
      </c>
      <c r="I19" s="80">
        <f>((B19*'Base Tables'!$O$2)+(C19*'Base Tables'!$O$3)+(D19*'Base Tables'!$O$4)+E19+F19)*G19</f>
        <v>459.53692307692313</v>
      </c>
    </row>
    <row r="20" spans="1:9" ht="15.75" thickTop="1" x14ac:dyDescent="0.25">
      <c r="A20" s="15" t="s">
        <v>14</v>
      </c>
      <c r="B20" s="6">
        <f>SUM(B4:B19)</f>
        <v>6.5</v>
      </c>
      <c r="C20" s="10">
        <f>SUM(C4:C19)</f>
        <v>20</v>
      </c>
      <c r="D20" s="10">
        <f>SUM(D4:D19)</f>
        <v>5</v>
      </c>
      <c r="E20" s="10">
        <f>SUM(E4:E19)</f>
        <v>0</v>
      </c>
      <c r="F20" s="18">
        <f>SUM(F4:F19)</f>
        <v>60</v>
      </c>
      <c r="G20" s="33">
        <v>4</v>
      </c>
      <c r="H20" s="10">
        <f>SUM(H4:H19)</f>
        <v>126</v>
      </c>
      <c r="I20" s="79">
        <f>SUM(I4:I19)</f>
        <v>8415.2615384615383</v>
      </c>
    </row>
  </sheetData>
  <mergeCells count="3">
    <mergeCell ref="B2:F2"/>
    <mergeCell ref="G2:I2"/>
    <mergeCell ref="A2:A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0" workbookViewId="0">
      <selection activeCell="D5" sqref="D5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91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135</v>
      </c>
      <c r="C3" s="26" t="s">
        <v>136</v>
      </c>
      <c r="D3" s="26" t="s">
        <v>137</v>
      </c>
      <c r="E3" s="26" t="s">
        <v>16</v>
      </c>
      <c r="F3" s="34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83" t="s">
        <v>74</v>
      </c>
      <c r="B4" s="6"/>
      <c r="C4" s="10"/>
      <c r="D4" s="10"/>
      <c r="E4" s="10"/>
      <c r="F4" s="75"/>
      <c r="G4" s="6"/>
      <c r="H4" s="10"/>
      <c r="I4" s="10"/>
    </row>
    <row r="5" spans="1:9" ht="30" x14ac:dyDescent="0.25">
      <c r="A5" s="76" t="s">
        <v>75</v>
      </c>
      <c r="B5" s="13">
        <v>1</v>
      </c>
      <c r="C5" s="28">
        <v>5.5</v>
      </c>
      <c r="D5" s="7"/>
      <c r="E5" s="7"/>
      <c r="F5" s="14"/>
      <c r="G5" s="13">
        <v>0.33</v>
      </c>
      <c r="H5" s="7">
        <f t="shared" ref="H5:H18" si="0">(SUM(B5:D5))*G5</f>
        <v>2.145</v>
      </c>
      <c r="I5" s="78">
        <f>((B5*'Base Tables'!$L$2)+(C5*'Base Tables'!$L$3)+(D5*'Base Tables'!$L$4)+E5+F5)*G5</f>
        <v>124.03545000000001</v>
      </c>
    </row>
    <row r="6" spans="1:9" x14ac:dyDescent="0.25">
      <c r="A6" s="76" t="s">
        <v>76</v>
      </c>
      <c r="B6" s="13"/>
      <c r="C6" s="28">
        <v>10</v>
      </c>
      <c r="D6" s="7"/>
      <c r="E6" s="7"/>
      <c r="F6" s="29">
        <v>50</v>
      </c>
      <c r="G6" s="13">
        <v>0.33</v>
      </c>
      <c r="H6" s="7">
        <f t="shared" si="0"/>
        <v>3.3000000000000003</v>
      </c>
      <c r="I6" s="78">
        <f>((B6*'Base Tables'!$L$2)+(C6*'Base Tables'!$L$3)+(D6*'Base Tables'!$L$4)+E6+F6)*G6</f>
        <v>206.48100000000002</v>
      </c>
    </row>
    <row r="7" spans="1:9" x14ac:dyDescent="0.25">
      <c r="A7" s="16" t="s">
        <v>77</v>
      </c>
      <c r="B7" s="13"/>
      <c r="C7" s="28"/>
      <c r="D7" s="7"/>
      <c r="E7" s="7"/>
      <c r="F7" s="14"/>
      <c r="G7" s="13">
        <v>0.33</v>
      </c>
      <c r="H7" s="7">
        <f t="shared" si="0"/>
        <v>0</v>
      </c>
      <c r="I7" s="78">
        <f>((B7*'Base Tables'!$L$2)+(C7*'Base Tables'!$L$3)+(D7*'Base Tables'!$L$4)+E7+F7)*G7</f>
        <v>0</v>
      </c>
    </row>
    <row r="8" spans="1:9" ht="45" x14ac:dyDescent="0.25">
      <c r="A8" s="76" t="s">
        <v>92</v>
      </c>
      <c r="B8" s="13">
        <v>1</v>
      </c>
      <c r="C8" s="28">
        <v>2</v>
      </c>
      <c r="D8" s="7"/>
      <c r="E8" s="7"/>
      <c r="F8" s="14"/>
      <c r="G8" s="13">
        <v>0.33</v>
      </c>
      <c r="H8" s="7">
        <f t="shared" si="0"/>
        <v>0.99</v>
      </c>
      <c r="I8" s="78">
        <f>((B8*'Base Tables'!$L$2)+(C8*'Base Tables'!$L$3)+(D8*'Base Tables'!$L$4)+E8+F8)*G8</f>
        <v>57.542100000000005</v>
      </c>
    </row>
    <row r="9" spans="1:9" ht="30" x14ac:dyDescent="0.25">
      <c r="A9" s="76" t="s">
        <v>93</v>
      </c>
      <c r="B9" s="13">
        <v>1</v>
      </c>
      <c r="C9" s="28">
        <v>2</v>
      </c>
      <c r="D9" s="7"/>
      <c r="E9" s="7"/>
      <c r="F9" s="14"/>
      <c r="G9" s="13">
        <v>0.33</v>
      </c>
      <c r="H9" s="7">
        <f t="shared" si="0"/>
        <v>0.99</v>
      </c>
      <c r="I9" s="78">
        <f>((B9*'Base Tables'!$L$2)+(C9*'Base Tables'!$L$3)+(D9*'Base Tables'!$L$4)+E9+F9)*G9</f>
        <v>57.542100000000005</v>
      </c>
    </row>
    <row r="10" spans="1:9" x14ac:dyDescent="0.25">
      <c r="A10" s="76" t="s">
        <v>94</v>
      </c>
      <c r="B10" s="13">
        <v>1</v>
      </c>
      <c r="C10" s="28">
        <v>2</v>
      </c>
      <c r="D10" s="7"/>
      <c r="E10" s="7"/>
      <c r="F10" s="14"/>
      <c r="G10" s="13">
        <v>0.33</v>
      </c>
      <c r="H10" s="7">
        <f t="shared" si="0"/>
        <v>0.99</v>
      </c>
      <c r="I10" s="78">
        <f>((B10*'Base Tables'!$L$2)+(C10*'Base Tables'!$L$3)+(D10*'Base Tables'!$L$4)+E10+F10)*G10</f>
        <v>57.542100000000005</v>
      </c>
    </row>
    <row r="11" spans="1:9" ht="30" x14ac:dyDescent="0.25">
      <c r="A11" s="76" t="s">
        <v>95</v>
      </c>
      <c r="B11" s="13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8">
        <f>((B11*'Base Tables'!$L$2)+(C11*'Base Tables'!$L$3)+(D11*'Base Tables'!$L$4)+E11+F11)*G11</f>
        <v>57.542100000000005</v>
      </c>
    </row>
    <row r="12" spans="1:9" ht="30" x14ac:dyDescent="0.25">
      <c r="A12" s="76" t="s">
        <v>96</v>
      </c>
      <c r="B12" s="13">
        <v>1</v>
      </c>
      <c r="C12" s="28">
        <v>2</v>
      </c>
      <c r="D12" s="7"/>
      <c r="E12" s="7"/>
      <c r="F12" s="14"/>
      <c r="G12" s="13">
        <v>0.33</v>
      </c>
      <c r="H12" s="7">
        <f t="shared" si="0"/>
        <v>0.99</v>
      </c>
      <c r="I12" s="78">
        <f>((B12*'Base Tables'!$L$2)+(C12*'Base Tables'!$L$3)+(D12*'Base Tables'!$L$4)+E12+F12)*G12</f>
        <v>57.542100000000005</v>
      </c>
    </row>
    <row r="13" spans="1:9" ht="30" x14ac:dyDescent="0.25">
      <c r="A13" s="76" t="s">
        <v>97</v>
      </c>
      <c r="B13" s="13">
        <v>1</v>
      </c>
      <c r="C13" s="28">
        <v>2</v>
      </c>
      <c r="D13" s="7"/>
      <c r="E13" s="7"/>
      <c r="F13" s="14"/>
      <c r="G13" s="13">
        <v>0.33</v>
      </c>
      <c r="H13" s="7">
        <f t="shared" si="0"/>
        <v>0.99</v>
      </c>
      <c r="I13" s="78">
        <f>((B13*'Base Tables'!$L$2)+(C13*'Base Tables'!$L$3)+(D13*'Base Tables'!$L$4)+E13+F13)*G13</f>
        <v>57.542100000000005</v>
      </c>
    </row>
    <row r="14" spans="1:9" ht="30" x14ac:dyDescent="0.25">
      <c r="A14" s="16" t="s">
        <v>85</v>
      </c>
      <c r="B14" s="27">
        <v>2</v>
      </c>
      <c r="C14" s="28">
        <v>45</v>
      </c>
      <c r="D14" s="28">
        <v>10</v>
      </c>
      <c r="E14" s="7"/>
      <c r="F14" s="29">
        <v>40</v>
      </c>
      <c r="G14" s="13">
        <v>0.33</v>
      </c>
      <c r="H14" s="7">
        <f t="shared" si="0"/>
        <v>18.810000000000002</v>
      </c>
      <c r="I14" s="78">
        <f>((B14*'Base Tables'!$L$2)+(C14*'Base Tables'!$L$3)+(D14*'Base Tables'!$L$4)+E14+F14)*G14</f>
        <v>1020.9243</v>
      </c>
    </row>
    <row r="15" spans="1:9" ht="30" x14ac:dyDescent="0.25">
      <c r="A15" s="16" t="s">
        <v>86</v>
      </c>
      <c r="B15" s="27">
        <v>10</v>
      </c>
      <c r="C15" s="28">
        <v>40</v>
      </c>
      <c r="D15" s="28">
        <v>8</v>
      </c>
      <c r="E15" s="7"/>
      <c r="F15" s="14"/>
      <c r="G15" s="13">
        <v>0.33</v>
      </c>
      <c r="H15" s="7">
        <f t="shared" si="0"/>
        <v>19.14</v>
      </c>
      <c r="I15" s="78">
        <f>((B15*'Base Tables'!$L$2)+(C15*'Base Tables'!$L$3)+(D15*'Base Tables'!$L$4)+E15+F15)*G15</f>
        <v>1046.3574000000001</v>
      </c>
    </row>
    <row r="16" spans="1:9" ht="30" x14ac:dyDescent="0.25">
      <c r="A16" s="16" t="s">
        <v>87</v>
      </c>
      <c r="B16" s="27">
        <v>1</v>
      </c>
      <c r="C16" s="28">
        <v>3</v>
      </c>
      <c r="D16" s="7">
        <v>3</v>
      </c>
      <c r="E16" s="7"/>
      <c r="F16" s="29">
        <v>10</v>
      </c>
      <c r="G16" s="13">
        <v>0.33</v>
      </c>
      <c r="H16" s="7">
        <f t="shared" si="0"/>
        <v>2.31</v>
      </c>
      <c r="I16" s="78">
        <f>((B16*'Base Tables'!$L$2)+(C16*'Base Tables'!$L$3)+(D16*'Base Tables'!$L$4)+E16+F16)*G16</f>
        <v>113.9556</v>
      </c>
    </row>
    <row r="17" spans="1:9" ht="30" x14ac:dyDescent="0.25">
      <c r="A17" s="16" t="s">
        <v>88</v>
      </c>
      <c r="B17" s="13"/>
      <c r="C17" s="28"/>
      <c r="D17" s="7"/>
      <c r="E17" s="7"/>
      <c r="F17" s="14"/>
      <c r="G17" s="13">
        <v>0.33</v>
      </c>
      <c r="H17" s="7">
        <f t="shared" si="0"/>
        <v>0</v>
      </c>
      <c r="I17" s="78">
        <f>((B17*'Base Tables'!$L$2)+(C17*'Base Tables'!$L$3)+(D17*'Base Tables'!$L$4)+E17+F17)*G17</f>
        <v>0</v>
      </c>
    </row>
    <row r="18" spans="1:9" ht="30.75" thickBot="1" x14ac:dyDescent="0.3">
      <c r="A18" s="19" t="s">
        <v>89</v>
      </c>
      <c r="B18" s="12"/>
      <c r="C18" s="31"/>
      <c r="D18" s="11">
        <v>1.5</v>
      </c>
      <c r="E18" s="11"/>
      <c r="F18" s="32">
        <v>50</v>
      </c>
      <c r="G18" s="85">
        <v>0.33</v>
      </c>
      <c r="H18" s="11">
        <f t="shared" si="0"/>
        <v>0.495</v>
      </c>
      <c r="I18" s="80">
        <f>((B18*'Base Tables'!$L$2)+(C18*'Base Tables'!$L$3)+(D18*'Base Tables'!$L$4)+E18+F18)*G18</f>
        <v>33.557700000000004</v>
      </c>
    </row>
    <row r="19" spans="1:9" ht="15.75" thickTop="1" x14ac:dyDescent="0.25">
      <c r="A19" s="15" t="s">
        <v>14</v>
      </c>
      <c r="B19" s="33">
        <f>SUM(B4:B18)</f>
        <v>20</v>
      </c>
      <c r="C19" s="33">
        <f>SUM(C4:C18)</f>
        <v>115.5</v>
      </c>
      <c r="D19" s="33">
        <f>SUM(D4:D18)</f>
        <v>22.5</v>
      </c>
      <c r="E19" s="33">
        <f>SUM(E4:E18)</f>
        <v>0</v>
      </c>
      <c r="F19" s="33">
        <f>SUM(F4:F18)</f>
        <v>150</v>
      </c>
      <c r="G19" s="46">
        <v>0.33</v>
      </c>
      <c r="H19" s="33">
        <f>SUM(H4:H18)</f>
        <v>52.140000000000008</v>
      </c>
      <c r="I19" s="84">
        <f>SUM(I4:I18)</f>
        <v>2890.5640500000004</v>
      </c>
    </row>
  </sheetData>
  <mergeCells count="3">
    <mergeCell ref="A2:A3"/>
    <mergeCell ref="B2:F2"/>
    <mergeCell ref="G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D3" sqref="D3"/>
    </sheetView>
  </sheetViews>
  <sheetFormatPr defaultRowHeight="15" x14ac:dyDescent="0.25"/>
  <cols>
    <col min="1" max="1" width="39.28515625" customWidth="1"/>
    <col min="9" max="9" width="9" bestFit="1" customWidth="1"/>
  </cols>
  <sheetData>
    <row r="1" spans="1:9" x14ac:dyDescent="0.25">
      <c r="A1" s="47" t="s">
        <v>98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141</v>
      </c>
      <c r="C3" s="26" t="s">
        <v>142</v>
      </c>
      <c r="D3" s="26" t="s">
        <v>143</v>
      </c>
      <c r="E3" s="26" t="s">
        <v>16</v>
      </c>
      <c r="F3" s="82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83" t="s">
        <v>74</v>
      </c>
      <c r="B4" s="6"/>
      <c r="C4" s="10"/>
      <c r="D4" s="10"/>
      <c r="E4" s="10"/>
      <c r="F4" s="75"/>
      <c r="G4" s="6"/>
      <c r="H4" s="10"/>
      <c r="I4" s="10"/>
    </row>
    <row r="5" spans="1:9" ht="30" x14ac:dyDescent="0.25">
      <c r="A5" s="76" t="s">
        <v>75</v>
      </c>
      <c r="B5" s="27">
        <v>1</v>
      </c>
      <c r="C5" s="28">
        <v>2</v>
      </c>
      <c r="D5" s="7"/>
      <c r="E5" s="7"/>
      <c r="F5" s="14"/>
      <c r="G5" s="13">
        <v>0.33</v>
      </c>
      <c r="H5" s="7">
        <f t="shared" ref="H5:H18" si="0">(SUM(B5:D5))*G5</f>
        <v>0.99</v>
      </c>
      <c r="I5" s="78">
        <f>((B5*'Base Tables'!$O$2)+(C5*'Base Tables'!$O$3)+(D5*'Base Tables'!$O$4)+E5+F5)*G5</f>
        <v>70.489523076923078</v>
      </c>
    </row>
    <row r="6" spans="1:9" x14ac:dyDescent="0.25">
      <c r="A6" s="76" t="s">
        <v>76</v>
      </c>
      <c r="B6" s="13"/>
      <c r="C6" s="28">
        <v>6</v>
      </c>
      <c r="D6" s="7"/>
      <c r="E6" s="7"/>
      <c r="F6" s="29"/>
      <c r="G6" s="13">
        <v>0.33</v>
      </c>
      <c r="H6" s="7">
        <f t="shared" si="0"/>
        <v>1.98</v>
      </c>
      <c r="I6" s="78">
        <f>((B6*'Base Tables'!$O$2)+(C6*'Base Tables'!$O$3)+(D6*'Base Tables'!$O$4)+E6+F6)*G6</f>
        <v>124.20387692307693</v>
      </c>
    </row>
    <row r="7" spans="1:9" x14ac:dyDescent="0.25">
      <c r="A7" s="16" t="s">
        <v>77</v>
      </c>
      <c r="B7" s="13"/>
      <c r="C7" s="28"/>
      <c r="D7" s="7"/>
      <c r="E7" s="7"/>
      <c r="F7" s="14"/>
      <c r="G7" s="13">
        <v>0.33</v>
      </c>
      <c r="H7" s="7">
        <f t="shared" si="0"/>
        <v>0</v>
      </c>
      <c r="I7" s="78">
        <f>((B7*'Base Tables'!$O$2)+(C7*'Base Tables'!$O$3)+(D7*'Base Tables'!$O$4)+E7+F7)*G7</f>
        <v>0</v>
      </c>
    </row>
    <row r="8" spans="1:9" ht="45" x14ac:dyDescent="0.25">
      <c r="A8" s="76" t="s">
        <v>92</v>
      </c>
      <c r="B8" s="27">
        <v>1</v>
      </c>
      <c r="C8" s="28">
        <v>3</v>
      </c>
      <c r="D8" s="7"/>
      <c r="E8" s="7"/>
      <c r="F8" s="14"/>
      <c r="G8" s="13">
        <v>0.33</v>
      </c>
      <c r="H8" s="7">
        <f t="shared" si="0"/>
        <v>1.32</v>
      </c>
      <c r="I8" s="78">
        <f>((B8*'Base Tables'!$O$2)+(C8*'Base Tables'!$O$3)+(D8*'Base Tables'!$O$4)+E8+F8)*G8</f>
        <v>91.190169230769229</v>
      </c>
    </row>
    <row r="9" spans="1:9" ht="30" x14ac:dyDescent="0.25">
      <c r="A9" s="76" t="s">
        <v>93</v>
      </c>
      <c r="B9" s="27">
        <v>1</v>
      </c>
      <c r="C9" s="28">
        <v>2</v>
      </c>
      <c r="D9" s="7"/>
      <c r="E9" s="7"/>
      <c r="F9" s="14"/>
      <c r="G9" s="13">
        <v>0.33</v>
      </c>
      <c r="H9" s="7">
        <f t="shared" si="0"/>
        <v>0.99</v>
      </c>
      <c r="I9" s="78">
        <f>((B9*'Base Tables'!$O$2)+(C9*'Base Tables'!$O$3)+(D9*'Base Tables'!$O$4)+E9+F9)*G9</f>
        <v>70.489523076923078</v>
      </c>
    </row>
    <row r="10" spans="1:9" x14ac:dyDescent="0.25">
      <c r="A10" s="76" t="s">
        <v>94</v>
      </c>
      <c r="B10" s="27">
        <v>1</v>
      </c>
      <c r="C10" s="28">
        <v>3</v>
      </c>
      <c r="D10" s="7"/>
      <c r="E10" s="7"/>
      <c r="F10" s="14"/>
      <c r="G10" s="13">
        <v>0.33</v>
      </c>
      <c r="H10" s="7">
        <f t="shared" si="0"/>
        <v>1.32</v>
      </c>
      <c r="I10" s="78">
        <f>((B10*'Base Tables'!$O$2)+(C10*'Base Tables'!$O$3)+(D10*'Base Tables'!$O$4)+E10+F10)*G10</f>
        <v>91.190169230769229</v>
      </c>
    </row>
    <row r="11" spans="1:9" ht="30" x14ac:dyDescent="0.25">
      <c r="A11" s="76" t="s">
        <v>95</v>
      </c>
      <c r="B11" s="27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8">
        <f>((B11*'Base Tables'!$O$2)+(C11*'Base Tables'!$O$3)+(D11*'Base Tables'!$O$4)+E11+F11)*G11</f>
        <v>70.489523076923078</v>
      </c>
    </row>
    <row r="12" spans="1:9" ht="30" x14ac:dyDescent="0.25">
      <c r="A12" s="76" t="s">
        <v>96</v>
      </c>
      <c r="B12" s="27">
        <v>1</v>
      </c>
      <c r="C12" s="28">
        <v>2</v>
      </c>
      <c r="D12" s="7"/>
      <c r="E12" s="7"/>
      <c r="F12" s="14"/>
      <c r="G12" s="13">
        <v>0.33</v>
      </c>
      <c r="H12" s="7">
        <f t="shared" si="0"/>
        <v>0.99</v>
      </c>
      <c r="I12" s="78">
        <f>((B12*'Base Tables'!$O$2)+(C12*'Base Tables'!$O$3)+(D12*'Base Tables'!$O$4)+E12+F12)*G12</f>
        <v>70.489523076923078</v>
      </c>
    </row>
    <row r="13" spans="1:9" ht="30" x14ac:dyDescent="0.25">
      <c r="A13" s="76" t="s">
        <v>97</v>
      </c>
      <c r="B13" s="27">
        <v>1</v>
      </c>
      <c r="C13" s="28">
        <v>2</v>
      </c>
      <c r="D13" s="7"/>
      <c r="E13" s="7"/>
      <c r="F13" s="14"/>
      <c r="G13" s="13">
        <v>0.33</v>
      </c>
      <c r="H13" s="7">
        <f t="shared" si="0"/>
        <v>0.99</v>
      </c>
      <c r="I13" s="78">
        <f>((B13*'Base Tables'!$O$2)+(C13*'Base Tables'!$O$3)+(D13*'Base Tables'!$O$4)+E13+F13)*G13</f>
        <v>70.489523076923078</v>
      </c>
    </row>
    <row r="14" spans="1:9" ht="30" x14ac:dyDescent="0.25">
      <c r="A14" s="16" t="s">
        <v>85</v>
      </c>
      <c r="B14" s="27"/>
      <c r="C14" s="28"/>
      <c r="D14" s="7"/>
      <c r="E14" s="7"/>
      <c r="F14" s="29"/>
      <c r="G14" s="13">
        <v>0.33</v>
      </c>
      <c r="H14" s="7">
        <f t="shared" si="0"/>
        <v>0</v>
      </c>
      <c r="I14" s="78">
        <f>((B14*'Base Tables'!$O$2)+(C14*'Base Tables'!$O$3)+(D14*'Base Tables'!$O$4)+E14+F14)*G14</f>
        <v>0</v>
      </c>
    </row>
    <row r="15" spans="1:9" ht="18.75" customHeight="1" x14ac:dyDescent="0.25">
      <c r="A15" s="16" t="s">
        <v>86</v>
      </c>
      <c r="B15" s="27">
        <v>1</v>
      </c>
      <c r="C15" s="28">
        <v>4</v>
      </c>
      <c r="D15" s="28">
        <v>2</v>
      </c>
      <c r="E15" s="7"/>
      <c r="F15" s="14"/>
      <c r="G15" s="13">
        <v>0.33</v>
      </c>
      <c r="H15" s="7">
        <f t="shared" si="0"/>
        <v>2.31</v>
      </c>
      <c r="I15" s="78">
        <f>((B15*'Base Tables'!$O$2)+(C15*'Base Tables'!$O$3)+(D15*'Base Tables'!$O$4)+E15+F15)*G15</f>
        <v>140.43987692307692</v>
      </c>
    </row>
    <row r="16" spans="1:9" ht="30" x14ac:dyDescent="0.25">
      <c r="A16" s="16" t="s">
        <v>87</v>
      </c>
      <c r="B16" s="27"/>
      <c r="C16" s="28">
        <v>1</v>
      </c>
      <c r="D16" s="28"/>
      <c r="E16" s="7"/>
      <c r="F16" s="29">
        <v>10</v>
      </c>
      <c r="G16" s="13">
        <v>0.33</v>
      </c>
      <c r="H16" s="7">
        <f t="shared" si="0"/>
        <v>0.33</v>
      </c>
      <c r="I16" s="78">
        <f>((B16*'Base Tables'!$O$2)+(C16*'Base Tables'!$O$3)+(D16*'Base Tables'!$O$4)+E16+F16)*G16</f>
        <v>24.000646153846155</v>
      </c>
    </row>
    <row r="17" spans="1:9" ht="30" x14ac:dyDescent="0.25">
      <c r="A17" s="16" t="s">
        <v>88</v>
      </c>
      <c r="B17" s="27">
        <v>1</v>
      </c>
      <c r="C17" s="28">
        <v>4</v>
      </c>
      <c r="D17" s="28">
        <v>2</v>
      </c>
      <c r="E17" s="7"/>
      <c r="F17" s="14"/>
      <c r="G17" s="13">
        <v>0.33</v>
      </c>
      <c r="H17" s="7">
        <f t="shared" si="0"/>
        <v>2.31</v>
      </c>
      <c r="I17" s="78">
        <f>((B17*'Base Tables'!$O$2)+(C17*'Base Tables'!$O$3)+(D17*'Base Tables'!$O$4)+E17+F17)*G17</f>
        <v>140.43987692307692</v>
      </c>
    </row>
    <row r="18" spans="1:9" ht="30.75" thickBot="1" x14ac:dyDescent="0.3">
      <c r="A18" s="19" t="s">
        <v>89</v>
      </c>
      <c r="B18" s="12"/>
      <c r="C18" s="31"/>
      <c r="D18" s="31">
        <v>1.5</v>
      </c>
      <c r="E18" s="11"/>
      <c r="F18" s="32">
        <v>50</v>
      </c>
      <c r="G18" s="85">
        <v>0.33</v>
      </c>
      <c r="H18" s="11">
        <f t="shared" si="0"/>
        <v>0.495</v>
      </c>
      <c r="I18" s="80">
        <f>((B18*'Base Tables'!$O$2)+(C18*'Base Tables'!$O$3)+(D18*'Base Tables'!$O$4)+E18+F18)*G18</f>
        <v>37.911796153846161</v>
      </c>
    </row>
    <row r="19" spans="1:9" ht="15.75" thickTop="1" x14ac:dyDescent="0.25">
      <c r="A19" s="15" t="s">
        <v>14</v>
      </c>
      <c r="B19" s="33">
        <f>SUM(B4:B18)</f>
        <v>9</v>
      </c>
      <c r="C19" s="33">
        <f>SUM(C4:C18)</f>
        <v>31</v>
      </c>
      <c r="D19" s="33">
        <f>SUM(D4:D18)</f>
        <v>5.5</v>
      </c>
      <c r="E19" s="33">
        <f>SUM(E4:E18)</f>
        <v>0</v>
      </c>
      <c r="F19" s="33">
        <f>SUM(F4:F18)</f>
        <v>60</v>
      </c>
      <c r="G19" s="46">
        <v>0.33</v>
      </c>
      <c r="H19" s="33">
        <f>SUM(H4:H18)</f>
        <v>15.015000000000001</v>
      </c>
      <c r="I19" s="84">
        <f>SUM(I4:I18)</f>
        <v>1001.8240269230769</v>
      </c>
    </row>
  </sheetData>
  <mergeCells count="3">
    <mergeCell ref="A2:A3"/>
    <mergeCell ref="B2:F2"/>
    <mergeCell ref="G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10" workbookViewId="0">
      <selection activeCell="D5" sqref="D5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99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135</v>
      </c>
      <c r="C3" s="26" t="s">
        <v>136</v>
      </c>
      <c r="D3" s="26" t="s">
        <v>137</v>
      </c>
      <c r="E3" s="26" t="s">
        <v>16</v>
      </c>
      <c r="F3" s="34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83" t="s">
        <v>74</v>
      </c>
      <c r="B4" s="6"/>
      <c r="C4" s="10"/>
      <c r="D4" s="10"/>
      <c r="E4" s="10"/>
      <c r="F4" s="75"/>
      <c r="G4" s="6"/>
      <c r="H4" s="10"/>
      <c r="I4" s="10"/>
    </row>
    <row r="5" spans="1:9" ht="30" x14ac:dyDescent="0.25">
      <c r="A5" s="76" t="s">
        <v>75</v>
      </c>
      <c r="B5" s="27">
        <v>2</v>
      </c>
      <c r="C5" s="28">
        <v>16</v>
      </c>
      <c r="D5" s="7"/>
      <c r="E5" s="7"/>
      <c r="F5" s="14"/>
      <c r="G5" s="13">
        <v>0.33</v>
      </c>
      <c r="H5" s="7">
        <f t="shared" ref="H5:H16" si="0">(SUM(B5:D5))*G5</f>
        <v>5.94</v>
      </c>
      <c r="I5" s="78">
        <f>((B5*'Base Tables'!$L$2)+(C5*'Base Tables'!$L$3)+(D5*'Base Tables'!$L$4)+E5+F5)*G5</f>
        <v>343.06139999999999</v>
      </c>
    </row>
    <row r="6" spans="1:9" x14ac:dyDescent="0.25">
      <c r="A6" s="76" t="s">
        <v>76</v>
      </c>
      <c r="B6" s="27"/>
      <c r="C6" s="28">
        <v>3</v>
      </c>
      <c r="D6" s="7"/>
      <c r="E6" s="7"/>
      <c r="F6" s="29">
        <v>50</v>
      </c>
      <c r="G6" s="13">
        <v>0.33</v>
      </c>
      <c r="H6" s="7">
        <f t="shared" si="0"/>
        <v>0.99</v>
      </c>
      <c r="I6" s="78">
        <f>((B6*'Base Tables'!$L$2)+(C6*'Base Tables'!$L$3)+(D6*'Base Tables'!$L$4)+E6+F6)*G6</f>
        <v>73.49430000000001</v>
      </c>
    </row>
    <row r="7" spans="1:9" x14ac:dyDescent="0.25">
      <c r="A7" s="16" t="s">
        <v>77</v>
      </c>
      <c r="B7" s="27"/>
      <c r="C7" s="28"/>
      <c r="D7" s="7"/>
      <c r="E7" s="7"/>
      <c r="F7" s="14"/>
      <c r="G7" s="13">
        <v>0.33</v>
      </c>
      <c r="H7" s="7">
        <f t="shared" si="0"/>
        <v>0</v>
      </c>
      <c r="I7" s="78">
        <f>((B7*'Base Tables'!$L$2)+(C7*'Base Tables'!$L$3)+(D7*'Base Tables'!$L$4)+E7+F7)*G7</f>
        <v>0</v>
      </c>
    </row>
    <row r="8" spans="1:9" ht="45" x14ac:dyDescent="0.25">
      <c r="A8" s="76" t="s">
        <v>92</v>
      </c>
      <c r="B8" s="27">
        <v>1</v>
      </c>
      <c r="C8" s="28">
        <v>6</v>
      </c>
      <c r="D8" s="7"/>
      <c r="E8" s="7"/>
      <c r="F8" s="14"/>
      <c r="G8" s="13">
        <v>0.33</v>
      </c>
      <c r="H8" s="7">
        <f t="shared" si="0"/>
        <v>2.31</v>
      </c>
      <c r="I8" s="78">
        <f>((B8*'Base Tables'!$L$2)+(C8*'Base Tables'!$L$3)+(D8*'Base Tables'!$L$4)+E8+F8)*G8</f>
        <v>133.53450000000001</v>
      </c>
    </row>
    <row r="9" spans="1:9" ht="60" x14ac:dyDescent="0.25">
      <c r="A9" s="76" t="s">
        <v>101</v>
      </c>
      <c r="B9" s="27">
        <v>1</v>
      </c>
      <c r="C9" s="28">
        <v>3</v>
      </c>
      <c r="D9" s="7"/>
      <c r="E9" s="7"/>
      <c r="F9" s="14"/>
      <c r="G9" s="13">
        <v>0.33</v>
      </c>
      <c r="H9" s="7">
        <f t="shared" si="0"/>
        <v>1.32</v>
      </c>
      <c r="I9" s="78">
        <f>((B9*'Base Tables'!$L$2)+(C9*'Base Tables'!$L$3)+(D9*'Base Tables'!$L$4)+E9+F9)*G9</f>
        <v>76.540199999999999</v>
      </c>
    </row>
    <row r="10" spans="1:9" ht="30" x14ac:dyDescent="0.25">
      <c r="A10" s="76" t="s">
        <v>102</v>
      </c>
      <c r="B10" s="27">
        <v>1</v>
      </c>
      <c r="C10" s="28">
        <v>3</v>
      </c>
      <c r="D10" s="7"/>
      <c r="E10" s="7"/>
      <c r="F10" s="14"/>
      <c r="G10" s="13">
        <v>0.33</v>
      </c>
      <c r="H10" s="7">
        <f t="shared" si="0"/>
        <v>1.32</v>
      </c>
      <c r="I10" s="78">
        <f>((B10*'Base Tables'!$L$2)+(C10*'Base Tables'!$L$3)+(D10*'Base Tables'!$L$4)+E10+F10)*G10</f>
        <v>76.540199999999999</v>
      </c>
    </row>
    <row r="11" spans="1:9" ht="30" x14ac:dyDescent="0.25">
      <c r="A11" s="76" t="s">
        <v>103</v>
      </c>
      <c r="B11" s="27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8">
        <f>((B11*'Base Tables'!$L$2)+(C11*'Base Tables'!$L$3)+(D11*'Base Tables'!$L$4)+E11+F11)*G11</f>
        <v>57.542100000000005</v>
      </c>
    </row>
    <row r="12" spans="1:9" ht="30" x14ac:dyDescent="0.25">
      <c r="A12" s="16" t="s">
        <v>85</v>
      </c>
      <c r="B12" s="27">
        <v>2</v>
      </c>
      <c r="C12" s="28">
        <v>35</v>
      </c>
      <c r="D12" s="28">
        <v>10</v>
      </c>
      <c r="E12" s="7"/>
      <c r="F12" s="29">
        <v>40</v>
      </c>
      <c r="G12" s="13">
        <v>0.33</v>
      </c>
      <c r="H12" s="7">
        <f t="shared" si="0"/>
        <v>15.510000000000002</v>
      </c>
      <c r="I12" s="78">
        <f>((B12*'Base Tables'!$L$2)+(C12*'Base Tables'!$L$3)+(D12*'Base Tables'!$L$4)+E12+F12)*G12</f>
        <v>830.94329999999991</v>
      </c>
    </row>
    <row r="13" spans="1:9" ht="30" x14ac:dyDescent="0.25">
      <c r="A13" s="16" t="s">
        <v>86</v>
      </c>
      <c r="B13" s="27">
        <v>10</v>
      </c>
      <c r="C13" s="28">
        <v>32</v>
      </c>
      <c r="D13" s="28">
        <v>8</v>
      </c>
      <c r="E13" s="7"/>
      <c r="F13" s="29">
        <v>10</v>
      </c>
      <c r="G13" s="13">
        <v>0.33</v>
      </c>
      <c r="H13" s="7">
        <f t="shared" si="0"/>
        <v>16.5</v>
      </c>
      <c r="I13" s="78">
        <f>((B13*'Base Tables'!$L$2)+(C13*'Base Tables'!$L$3)+(D13*'Base Tables'!$L$4)+E13+F13)*G13</f>
        <v>897.67259999999999</v>
      </c>
    </row>
    <row r="14" spans="1:9" ht="30" x14ac:dyDescent="0.25">
      <c r="A14" s="16" t="s">
        <v>87</v>
      </c>
      <c r="B14" s="27">
        <v>1</v>
      </c>
      <c r="C14" s="28">
        <v>3</v>
      </c>
      <c r="D14" s="28">
        <v>3</v>
      </c>
      <c r="E14" s="7"/>
      <c r="F14" s="29"/>
      <c r="G14" s="13">
        <v>0.33</v>
      </c>
      <c r="H14" s="7">
        <f t="shared" si="0"/>
        <v>2.31</v>
      </c>
      <c r="I14" s="78">
        <f>((B14*'Base Tables'!$L$2)+(C14*'Base Tables'!$L$3)+(D14*'Base Tables'!$L$4)+E14+F14)*G14</f>
        <v>110.65560000000001</v>
      </c>
    </row>
    <row r="15" spans="1:9" ht="30" x14ac:dyDescent="0.25">
      <c r="A15" s="16" t="s">
        <v>88</v>
      </c>
      <c r="B15" s="13"/>
      <c r="C15" s="28"/>
      <c r="D15" s="7"/>
      <c r="E15" s="7"/>
      <c r="F15" s="14"/>
      <c r="G15" s="13">
        <v>0.33</v>
      </c>
      <c r="H15" s="7">
        <f t="shared" si="0"/>
        <v>0</v>
      </c>
      <c r="I15" s="78">
        <f>((B15*'Base Tables'!$L$2)+(C15*'Base Tables'!$L$3)+(D15*'Base Tables'!$L$4)+E15+F15)*G15</f>
        <v>0</v>
      </c>
    </row>
    <row r="16" spans="1:9" ht="30.75" thickBot="1" x14ac:dyDescent="0.3">
      <c r="A16" s="19" t="s">
        <v>89</v>
      </c>
      <c r="B16" s="24"/>
      <c r="C16" s="31"/>
      <c r="D16" s="31">
        <v>1.5</v>
      </c>
      <c r="E16" s="11"/>
      <c r="F16" s="32">
        <v>50</v>
      </c>
      <c r="G16" s="24">
        <v>0.33</v>
      </c>
      <c r="H16" s="11">
        <f t="shared" si="0"/>
        <v>0.495</v>
      </c>
      <c r="I16" s="80">
        <f>((B16*'Base Tables'!$L$2)+(C16*'Base Tables'!$L$3)+(D16*'Base Tables'!$L$4)+E16+F16)*G16</f>
        <v>33.557700000000004</v>
      </c>
    </row>
    <row r="17" spans="1:9" ht="15.75" thickTop="1" x14ac:dyDescent="0.25">
      <c r="A17" s="86" t="s">
        <v>14</v>
      </c>
      <c r="B17" s="22">
        <f>SUM(B4:B16)</f>
        <v>19</v>
      </c>
      <c r="C17" s="10">
        <f>SUM(C4:C16)</f>
        <v>103</v>
      </c>
      <c r="D17" s="40">
        <f>SUM(D4:D16)</f>
        <v>22.5</v>
      </c>
      <c r="E17" s="10">
        <f>SUM(E4:E16)</f>
        <v>0</v>
      </c>
      <c r="F17" s="81">
        <f>SUM(F4:F16)</f>
        <v>150</v>
      </c>
      <c r="G17" s="87">
        <v>0.33</v>
      </c>
      <c r="H17" s="10">
        <f>SUM(H4:H16)</f>
        <v>47.685000000000002</v>
      </c>
      <c r="I17" s="79">
        <f>SUM(I4:I16)</f>
        <v>2633.5418999999997</v>
      </c>
    </row>
  </sheetData>
  <mergeCells count="3">
    <mergeCell ref="A2:A3"/>
    <mergeCell ref="B2:F2"/>
    <mergeCell ref="G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B1" workbookViewId="0">
      <selection activeCell="D3" sqref="D3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100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141</v>
      </c>
      <c r="C3" s="26" t="s">
        <v>142</v>
      </c>
      <c r="D3" s="26" t="s">
        <v>143</v>
      </c>
      <c r="E3" s="26" t="s">
        <v>16</v>
      </c>
      <c r="F3" s="82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83" t="s">
        <v>74</v>
      </c>
      <c r="B4" s="6"/>
      <c r="C4" s="10"/>
      <c r="D4" s="10"/>
      <c r="E4" s="10"/>
      <c r="F4" s="75"/>
      <c r="G4" s="6"/>
      <c r="H4" s="10"/>
      <c r="I4" s="10"/>
    </row>
    <row r="5" spans="1:9" ht="30" x14ac:dyDescent="0.25">
      <c r="A5" s="76" t="s">
        <v>75</v>
      </c>
      <c r="B5" s="27">
        <v>1</v>
      </c>
      <c r="C5" s="28">
        <v>2</v>
      </c>
      <c r="D5" s="7"/>
      <c r="E5" s="7"/>
      <c r="F5" s="14"/>
      <c r="G5" s="13">
        <v>0.33</v>
      </c>
      <c r="H5" s="7">
        <f t="shared" ref="H5:H16" si="0">(SUM(B5:D5))*G5</f>
        <v>0.99</v>
      </c>
      <c r="I5" s="78">
        <f>((B5*'Base Tables'!$O$2)+(C5*'Base Tables'!$O$3)+(D5*'Base Tables'!$O$4)+E5+F5)*G5</f>
        <v>70.489523076923078</v>
      </c>
    </row>
    <row r="6" spans="1:9" x14ac:dyDescent="0.25">
      <c r="A6" s="76" t="s">
        <v>76</v>
      </c>
      <c r="B6" s="27"/>
      <c r="C6" s="28"/>
      <c r="D6" s="7"/>
      <c r="E6" s="7"/>
      <c r="F6" s="29"/>
      <c r="G6" s="13"/>
      <c r="H6" s="7">
        <f t="shared" si="0"/>
        <v>0</v>
      </c>
      <c r="I6" s="78">
        <f>((B6*'Base Tables'!$O$2)+(C6*'Base Tables'!$O$3)+(D6*'Base Tables'!$O$4)+E6+F6)*G6</f>
        <v>0</v>
      </c>
    </row>
    <row r="7" spans="1:9" x14ac:dyDescent="0.25">
      <c r="A7" s="16" t="s">
        <v>77</v>
      </c>
      <c r="B7" s="27"/>
      <c r="C7" s="28"/>
      <c r="D7" s="7"/>
      <c r="E7" s="7"/>
      <c r="F7" s="14"/>
      <c r="G7" s="13"/>
      <c r="H7" s="7">
        <f t="shared" si="0"/>
        <v>0</v>
      </c>
      <c r="I7" s="78">
        <f>((B7*'Base Tables'!$O$2)+(C7*'Base Tables'!$O$3)+(D7*'Base Tables'!$O$4)+E7+F7)*G7</f>
        <v>0</v>
      </c>
    </row>
    <row r="8" spans="1:9" ht="45" x14ac:dyDescent="0.25">
      <c r="A8" s="76" t="s">
        <v>92</v>
      </c>
      <c r="B8" s="27">
        <v>1</v>
      </c>
      <c r="C8" s="28">
        <v>3</v>
      </c>
      <c r="D8" s="7"/>
      <c r="E8" s="7"/>
      <c r="F8" s="14"/>
      <c r="G8" s="13">
        <v>0.33</v>
      </c>
      <c r="H8" s="7">
        <f t="shared" si="0"/>
        <v>1.32</v>
      </c>
      <c r="I8" s="78">
        <f>((B8*'Base Tables'!$O$2)+(C8*'Base Tables'!$O$3)+(D8*'Base Tables'!$O$4)+E8+F8)*G8</f>
        <v>91.190169230769229</v>
      </c>
    </row>
    <row r="9" spans="1:9" ht="60" x14ac:dyDescent="0.25">
      <c r="A9" s="76" t="s">
        <v>101</v>
      </c>
      <c r="B9" s="27">
        <v>1</v>
      </c>
      <c r="C9" s="28">
        <v>2</v>
      </c>
      <c r="D9" s="7"/>
      <c r="E9" s="7"/>
      <c r="F9" s="14"/>
      <c r="G9" s="13">
        <v>0.33</v>
      </c>
      <c r="H9" s="7">
        <f t="shared" si="0"/>
        <v>0.99</v>
      </c>
      <c r="I9" s="78">
        <f>((B9*'Base Tables'!$O$2)+(C9*'Base Tables'!$O$3)+(D9*'Base Tables'!$O$4)+E9+F9)*G9</f>
        <v>70.489523076923078</v>
      </c>
    </row>
    <row r="10" spans="1:9" ht="30" x14ac:dyDescent="0.25">
      <c r="A10" s="76" t="s">
        <v>102</v>
      </c>
      <c r="B10" s="27">
        <v>1</v>
      </c>
      <c r="C10" s="28">
        <v>3</v>
      </c>
      <c r="D10" s="7"/>
      <c r="E10" s="7"/>
      <c r="F10" s="14"/>
      <c r="G10" s="13">
        <v>0.33</v>
      </c>
      <c r="H10" s="7">
        <f t="shared" si="0"/>
        <v>1.32</v>
      </c>
      <c r="I10" s="78">
        <f>((B10*'Base Tables'!$O$2)+(C10*'Base Tables'!$O$3)+(D10*'Base Tables'!$O$4)+E10+F10)*G10</f>
        <v>91.190169230769229</v>
      </c>
    </row>
    <row r="11" spans="1:9" ht="30" x14ac:dyDescent="0.25">
      <c r="A11" s="76" t="s">
        <v>103</v>
      </c>
      <c r="B11" s="27">
        <v>1</v>
      </c>
      <c r="C11" s="28">
        <v>2</v>
      </c>
      <c r="D11" s="7"/>
      <c r="E11" s="7"/>
      <c r="F11" s="14"/>
      <c r="G11" s="13">
        <v>0.33</v>
      </c>
      <c r="H11" s="7">
        <f t="shared" si="0"/>
        <v>0.99</v>
      </c>
      <c r="I11" s="78">
        <f>((B11*'Base Tables'!$O$2)+(C11*'Base Tables'!$O$3)+(D11*'Base Tables'!$O$4)+E11+F11)*G11</f>
        <v>70.489523076923078</v>
      </c>
    </row>
    <row r="12" spans="1:9" ht="30" x14ac:dyDescent="0.25">
      <c r="A12" s="16" t="s">
        <v>85</v>
      </c>
      <c r="B12" s="27"/>
      <c r="C12" s="28"/>
      <c r="D12" s="7"/>
      <c r="E12" s="7"/>
      <c r="F12" s="29"/>
      <c r="G12" s="13">
        <v>0.33</v>
      </c>
      <c r="H12" s="7">
        <f t="shared" si="0"/>
        <v>0</v>
      </c>
      <c r="I12" s="78">
        <f>((B12*'Base Tables'!$O$2)+(C12*'Base Tables'!$O$3)+(D12*'Base Tables'!$O$4)+E12+F12)*G12</f>
        <v>0</v>
      </c>
    </row>
    <row r="13" spans="1:9" ht="18" customHeight="1" x14ac:dyDescent="0.25">
      <c r="A13" s="16" t="s">
        <v>86</v>
      </c>
      <c r="B13" s="27">
        <v>1</v>
      </c>
      <c r="C13" s="28">
        <v>3</v>
      </c>
      <c r="D13" s="7"/>
      <c r="E13" s="7"/>
      <c r="F13" s="14"/>
      <c r="G13" s="13">
        <v>0.33</v>
      </c>
      <c r="H13" s="7">
        <f t="shared" si="0"/>
        <v>1.32</v>
      </c>
      <c r="I13" s="78">
        <f>((B13*'Base Tables'!$O$2)+(C13*'Base Tables'!$O$3)+(D13*'Base Tables'!$O$4)+E13+F13)*G13</f>
        <v>91.190169230769229</v>
      </c>
    </row>
    <row r="14" spans="1:9" ht="30" x14ac:dyDescent="0.25">
      <c r="A14" s="16" t="s">
        <v>87</v>
      </c>
      <c r="B14" s="27">
        <v>1</v>
      </c>
      <c r="C14" s="28">
        <v>3</v>
      </c>
      <c r="D14" s="7"/>
      <c r="E14" s="7"/>
      <c r="F14" s="29">
        <v>10</v>
      </c>
      <c r="G14" s="13">
        <v>0.33</v>
      </c>
      <c r="H14" s="7">
        <f t="shared" si="0"/>
        <v>1.32</v>
      </c>
      <c r="I14" s="78">
        <f>((B14*'Base Tables'!$O$2)+(C14*'Base Tables'!$O$3)+(D14*'Base Tables'!$O$4)+E14+F14)*G14</f>
        <v>94.490169230769226</v>
      </c>
    </row>
    <row r="15" spans="1:9" ht="30" x14ac:dyDescent="0.25">
      <c r="A15" s="16" t="s">
        <v>88</v>
      </c>
      <c r="B15" s="27">
        <v>3</v>
      </c>
      <c r="C15" s="28">
        <v>12</v>
      </c>
      <c r="D15" s="28">
        <v>6</v>
      </c>
      <c r="E15" s="7"/>
      <c r="F15" s="14"/>
      <c r="G15" s="13">
        <v>0.33</v>
      </c>
      <c r="H15" s="7">
        <f t="shared" si="0"/>
        <v>6.9300000000000006</v>
      </c>
      <c r="I15" s="78">
        <f>((B15*'Base Tables'!$O$2)+(C15*'Base Tables'!$O$3)+(D15*'Base Tables'!$O$4)+E15+F15)*G15</f>
        <v>421.3196307692308</v>
      </c>
    </row>
    <row r="16" spans="1:9" ht="30.75" thickBot="1" x14ac:dyDescent="0.3">
      <c r="A16" s="19" t="s">
        <v>89</v>
      </c>
      <c r="B16" s="12"/>
      <c r="C16" s="31"/>
      <c r="D16" s="11"/>
      <c r="E16" s="11"/>
      <c r="F16" s="32">
        <v>50</v>
      </c>
      <c r="G16" s="12">
        <v>0.33</v>
      </c>
      <c r="H16" s="11">
        <f t="shared" si="0"/>
        <v>0</v>
      </c>
      <c r="I16" s="80">
        <f>((B16*'Base Tables'!$O$2)+(C16*'Base Tables'!$O$3)+(D16*'Base Tables'!$O$4)+E16+F16)*G16</f>
        <v>16.5</v>
      </c>
    </row>
    <row r="17" spans="1:9" ht="15.75" thickTop="1" x14ac:dyDescent="0.25">
      <c r="A17" s="86" t="s">
        <v>14</v>
      </c>
      <c r="B17" s="77">
        <f>SUM(B4:B16)</f>
        <v>10</v>
      </c>
      <c r="C17" s="10">
        <f>SUM(C4:C16)</f>
        <v>30</v>
      </c>
      <c r="D17" s="10">
        <f>SUM(D4:D16)</f>
        <v>6</v>
      </c>
      <c r="E17" s="10">
        <f>SUM(E4:E16)</f>
        <v>0</v>
      </c>
      <c r="F17" s="20">
        <f>SUM(F4:F16)</f>
        <v>60</v>
      </c>
      <c r="G17" s="87">
        <v>0.33</v>
      </c>
      <c r="H17" s="6">
        <f>SUM(H4:H16)</f>
        <v>15.18</v>
      </c>
      <c r="I17" s="88">
        <f>SUM(I4:I16)</f>
        <v>1017.348876923077</v>
      </c>
    </row>
  </sheetData>
  <mergeCells count="3">
    <mergeCell ref="A2:A3"/>
    <mergeCell ref="B2:F2"/>
    <mergeCell ref="G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"/>
    </sheetView>
  </sheetViews>
  <sheetFormatPr defaultRowHeight="15" x14ac:dyDescent="0.25"/>
  <cols>
    <col min="1" max="1" width="39.28515625" customWidth="1"/>
    <col min="4" max="4" width="9.5703125" bestFit="1" customWidth="1"/>
    <col min="5" max="5" width="10.5703125" bestFit="1" customWidth="1"/>
    <col min="7" max="7" width="9.5703125" bestFit="1" customWidth="1"/>
    <col min="8" max="8" width="10.5703125" bestFit="1" customWidth="1"/>
  </cols>
  <sheetData>
    <row r="1" spans="1:8" x14ac:dyDescent="0.25">
      <c r="A1" s="47" t="s">
        <v>104</v>
      </c>
    </row>
    <row r="2" spans="1:8" ht="51.75" x14ac:dyDescent="0.25">
      <c r="A2" s="7"/>
      <c r="B2" s="59" t="s">
        <v>55</v>
      </c>
      <c r="C2" s="60" t="s">
        <v>56</v>
      </c>
      <c r="D2" s="59" t="s">
        <v>50</v>
      </c>
      <c r="E2" s="59" t="s">
        <v>51</v>
      </c>
      <c r="F2" s="59" t="s">
        <v>52</v>
      </c>
      <c r="G2" s="60" t="s">
        <v>53</v>
      </c>
      <c r="H2" s="60" t="s">
        <v>54</v>
      </c>
    </row>
    <row r="3" spans="1:8" ht="26.25" x14ac:dyDescent="0.25">
      <c r="A3" s="59" t="s">
        <v>105</v>
      </c>
      <c r="B3" s="7">
        <f>'Table 9'!G20</f>
        <v>4</v>
      </c>
      <c r="C3" s="61">
        <f>B3</f>
        <v>4</v>
      </c>
      <c r="D3" s="28">
        <f>'Table 9'!H20</f>
        <v>676</v>
      </c>
      <c r="E3" s="63">
        <f>H3-G3-F3</f>
        <v>37035.839999999997</v>
      </c>
      <c r="F3" s="28">
        <f>'Table 9'!E20</f>
        <v>0</v>
      </c>
      <c r="G3" s="78">
        <f>'Table 9'!F20*'Table 9'!G20</f>
        <v>600</v>
      </c>
      <c r="H3" s="62">
        <f>'Table 9'!I20</f>
        <v>37635.839999999997</v>
      </c>
    </row>
    <row r="4" spans="1:8" ht="26.25" x14ac:dyDescent="0.25">
      <c r="A4" s="59" t="s">
        <v>106</v>
      </c>
      <c r="B4" s="28">
        <f>'Table 11'!G19</f>
        <v>0.33</v>
      </c>
      <c r="C4" s="28">
        <f>B4</f>
        <v>0.33</v>
      </c>
      <c r="D4" s="28">
        <f>'Table 11'!H19</f>
        <v>52.140000000000008</v>
      </c>
      <c r="E4" s="63">
        <f>H4-G4-F4</f>
        <v>2841.0640500000004</v>
      </c>
      <c r="F4" s="28">
        <f>'Table 11'!E19</f>
        <v>0</v>
      </c>
      <c r="G4" s="7">
        <f>'Table 11'!F19*'Table 11'!G19</f>
        <v>49.5</v>
      </c>
      <c r="H4" s="63">
        <f>'Table 11'!I19</f>
        <v>2890.5640500000004</v>
      </c>
    </row>
    <row r="5" spans="1:8" ht="26.25" x14ac:dyDescent="0.25">
      <c r="A5" s="59" t="s">
        <v>107</v>
      </c>
      <c r="B5" s="7">
        <f>'Table 13'!G17</f>
        <v>0.33</v>
      </c>
      <c r="C5" s="7">
        <f>B5</f>
        <v>0.33</v>
      </c>
      <c r="D5" s="28">
        <f>'Table 13'!H17</f>
        <v>47.685000000000002</v>
      </c>
      <c r="E5" s="63">
        <f>H5-G5-F5</f>
        <v>2584.0418999999997</v>
      </c>
      <c r="F5" s="28">
        <f>'Table 13'!E17</f>
        <v>0</v>
      </c>
      <c r="G5" s="7">
        <f>'Table 13'!F17*'Table 13'!G17</f>
        <v>49.5</v>
      </c>
      <c r="H5" s="63">
        <f>'Table 13'!I17</f>
        <v>2633.5418999999997</v>
      </c>
    </row>
    <row r="6" spans="1:8" x14ac:dyDescent="0.25">
      <c r="A6" s="61" t="s">
        <v>49</v>
      </c>
      <c r="B6" s="7">
        <f t="shared" ref="B6:H6" si="0">SUM(B3:B5)</f>
        <v>4.66</v>
      </c>
      <c r="C6" s="7">
        <f t="shared" si="0"/>
        <v>4.66</v>
      </c>
      <c r="D6" s="78">
        <f t="shared" si="0"/>
        <v>775.82500000000005</v>
      </c>
      <c r="E6" s="63">
        <f t="shared" si="0"/>
        <v>42460.945949999994</v>
      </c>
      <c r="F6" s="28">
        <f t="shared" si="0"/>
        <v>0</v>
      </c>
      <c r="G6" s="78">
        <f t="shared" si="0"/>
        <v>699</v>
      </c>
      <c r="H6" s="63">
        <f t="shared" si="0"/>
        <v>43159.945949999994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11" sqref="H11"/>
    </sheetView>
  </sheetViews>
  <sheetFormatPr defaultRowHeight="15" x14ac:dyDescent="0.25"/>
  <cols>
    <col min="1" max="1" width="39.28515625" customWidth="1"/>
    <col min="5" max="5" width="10.5703125" bestFit="1" customWidth="1"/>
    <col min="8" max="8" width="10.5703125" bestFit="1" customWidth="1"/>
  </cols>
  <sheetData>
    <row r="1" spans="1:8" x14ac:dyDescent="0.25">
      <c r="A1" s="93" t="s">
        <v>108</v>
      </c>
    </row>
    <row r="2" spans="1:8" ht="51.75" x14ac:dyDescent="0.25">
      <c r="A2" s="7"/>
      <c r="B2" s="59" t="s">
        <v>55</v>
      </c>
      <c r="C2" s="60" t="s">
        <v>56</v>
      </c>
      <c r="D2" s="59" t="s">
        <v>50</v>
      </c>
      <c r="E2" s="59" t="s">
        <v>51</v>
      </c>
      <c r="F2" s="59" t="s">
        <v>52</v>
      </c>
      <c r="G2" s="60" t="s">
        <v>53</v>
      </c>
      <c r="H2" s="60" t="s">
        <v>54</v>
      </c>
    </row>
    <row r="3" spans="1:8" ht="26.25" x14ac:dyDescent="0.25">
      <c r="A3" s="59" t="s">
        <v>109</v>
      </c>
      <c r="B3" s="7">
        <f>'Table 10'!G20</f>
        <v>4</v>
      </c>
      <c r="C3" s="61">
        <f>B3</f>
        <v>4</v>
      </c>
      <c r="D3" s="28">
        <f>'Table 10'!H20</f>
        <v>126</v>
      </c>
      <c r="E3" s="63">
        <f>H3-G3-F3</f>
        <v>8175.2615384615383</v>
      </c>
      <c r="F3" s="28">
        <f>'Table 10'!E20</f>
        <v>0</v>
      </c>
      <c r="G3" s="78">
        <f>'Table 10'!F20*B3</f>
        <v>240</v>
      </c>
      <c r="H3" s="62">
        <f>'Table 10'!I20</f>
        <v>8415.2615384615383</v>
      </c>
    </row>
    <row r="4" spans="1:8" ht="26.25" x14ac:dyDescent="0.25">
      <c r="A4" s="59" t="s">
        <v>110</v>
      </c>
      <c r="B4" s="28">
        <f>'Table 12'!G19</f>
        <v>0.33</v>
      </c>
      <c r="C4" s="28">
        <f>B4</f>
        <v>0.33</v>
      </c>
      <c r="D4" s="28">
        <f>'Table 12'!H19</f>
        <v>15.015000000000001</v>
      </c>
      <c r="E4" s="63">
        <f>H4-G4-F4</f>
        <v>982.02402692307692</v>
      </c>
      <c r="F4" s="28">
        <f>'Table 12'!E19</f>
        <v>0</v>
      </c>
      <c r="G4" s="28">
        <f>'Table 12'!F19*B4</f>
        <v>19.8</v>
      </c>
      <c r="H4" s="63">
        <f>'Table 12'!I19</f>
        <v>1001.8240269230769</v>
      </c>
    </row>
    <row r="5" spans="1:8" ht="26.25" x14ac:dyDescent="0.25">
      <c r="A5" s="59" t="s">
        <v>111</v>
      </c>
      <c r="B5" s="7">
        <f>'Table 14'!G17</f>
        <v>0.33</v>
      </c>
      <c r="C5" s="7">
        <f>B5</f>
        <v>0.33</v>
      </c>
      <c r="D5" s="28">
        <f>'Table 14'!H17</f>
        <v>15.18</v>
      </c>
      <c r="E5" s="63">
        <f>H5-G5-F5</f>
        <v>997.54887692307705</v>
      </c>
      <c r="F5" s="28">
        <f>'Table 14'!E17</f>
        <v>0</v>
      </c>
      <c r="G5" s="28">
        <f>'Table 14'!F17*B5</f>
        <v>19.8</v>
      </c>
      <c r="H5" s="63">
        <f>'Table 14'!I17</f>
        <v>1017.348876923077</v>
      </c>
    </row>
    <row r="6" spans="1:8" x14ac:dyDescent="0.25">
      <c r="A6" s="61" t="s">
        <v>49</v>
      </c>
      <c r="B6" s="7">
        <f t="shared" ref="B6:H6" si="0">SUM(B3:B5)</f>
        <v>4.66</v>
      </c>
      <c r="C6" s="7">
        <f t="shared" si="0"/>
        <v>4.66</v>
      </c>
      <c r="D6" s="28">
        <f t="shared" si="0"/>
        <v>156.19499999999999</v>
      </c>
      <c r="E6" s="63">
        <f t="shared" si="0"/>
        <v>10154.834442307692</v>
      </c>
      <c r="F6" s="28">
        <f t="shared" si="0"/>
        <v>0</v>
      </c>
      <c r="G6" s="78">
        <f t="shared" si="0"/>
        <v>279.60000000000002</v>
      </c>
      <c r="H6" s="78">
        <f t="shared" si="0"/>
        <v>10434.434442307693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8" sqref="D8"/>
    </sheetView>
  </sheetViews>
  <sheetFormatPr defaultRowHeight="15" x14ac:dyDescent="0.25"/>
  <cols>
    <col min="1" max="1" width="39.28515625" customWidth="1"/>
    <col min="3" max="3" width="8.42578125" bestFit="1" customWidth="1"/>
    <col min="4" max="5" width="9.5703125" bestFit="1" customWidth="1"/>
    <col min="6" max="7" width="11.5703125" bestFit="1" customWidth="1"/>
  </cols>
  <sheetData>
    <row r="1" spans="1:7" x14ac:dyDescent="0.25">
      <c r="A1" s="93" t="s">
        <v>112</v>
      </c>
    </row>
    <row r="2" spans="1:7" ht="75" x14ac:dyDescent="0.25">
      <c r="A2" s="7"/>
      <c r="B2" s="9" t="s">
        <v>116</v>
      </c>
      <c r="C2" s="9" t="s">
        <v>56</v>
      </c>
      <c r="D2" s="9" t="s">
        <v>50</v>
      </c>
      <c r="E2" s="9" t="s">
        <v>53</v>
      </c>
      <c r="F2" s="9" t="s">
        <v>51</v>
      </c>
      <c r="G2" s="9" t="s">
        <v>54</v>
      </c>
    </row>
    <row r="3" spans="1:7" x14ac:dyDescent="0.25">
      <c r="A3" s="7" t="s">
        <v>113</v>
      </c>
      <c r="B3" s="7">
        <f>'Table 7'!B6</f>
        <v>0.99</v>
      </c>
      <c r="C3" s="7">
        <f>'Table 7'!C6</f>
        <v>0.99</v>
      </c>
      <c r="D3" s="7">
        <f>'Table 7'!D6</f>
        <v>138.51750000000001</v>
      </c>
      <c r="E3" s="7">
        <f>'Table 7'!G6</f>
        <v>148.5</v>
      </c>
      <c r="F3" s="63">
        <f>'Table 7'!E6</f>
        <v>7561.4343750000007</v>
      </c>
      <c r="G3" s="63">
        <f>'Table 7'!H6</f>
        <v>7709.9343750000007</v>
      </c>
    </row>
    <row r="4" spans="1:7" x14ac:dyDescent="0.25">
      <c r="A4" s="7" t="s">
        <v>114</v>
      </c>
      <c r="B4" s="7">
        <f>'Table 15'!B6</f>
        <v>4.66</v>
      </c>
      <c r="C4" s="7">
        <f>'Table 15'!C6</f>
        <v>4.66</v>
      </c>
      <c r="D4" s="63">
        <f>'Table 15'!D6</f>
        <v>775.82500000000005</v>
      </c>
      <c r="E4" s="63">
        <f>'Table 15'!G6</f>
        <v>699</v>
      </c>
      <c r="F4" s="63">
        <f>'Table 15'!E6</f>
        <v>42460.945949999994</v>
      </c>
      <c r="G4" s="63">
        <f>'Table 15'!H6</f>
        <v>43159.945949999994</v>
      </c>
    </row>
    <row r="5" spans="1:7" x14ac:dyDescent="0.25">
      <c r="A5" s="8" t="s">
        <v>115</v>
      </c>
      <c r="B5" s="8">
        <f t="shared" ref="B5:G5" si="0">SUM(B3:B4)</f>
        <v>5.65</v>
      </c>
      <c r="C5" s="8">
        <f t="shared" si="0"/>
        <v>5.65</v>
      </c>
      <c r="D5" s="43">
        <f t="shared" si="0"/>
        <v>914.34250000000009</v>
      </c>
      <c r="E5" s="43">
        <f t="shared" si="0"/>
        <v>847.5</v>
      </c>
      <c r="F5" s="43">
        <f t="shared" si="0"/>
        <v>50022.380324999991</v>
      </c>
      <c r="G5" s="43">
        <f t="shared" si="0"/>
        <v>50869.880324999991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J18" sqref="J18"/>
    </sheetView>
  </sheetViews>
  <sheetFormatPr defaultRowHeight="15" x14ac:dyDescent="0.25"/>
  <cols>
    <col min="1" max="1" width="39.28515625" customWidth="1"/>
    <col min="5" max="5" width="9.140625" customWidth="1"/>
    <col min="9" max="9" width="15.42578125" bestFit="1" customWidth="1"/>
  </cols>
  <sheetData>
    <row r="1" spans="1:9" x14ac:dyDescent="0.25">
      <c r="A1" s="3" t="s">
        <v>24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135</v>
      </c>
      <c r="C3" s="26" t="s">
        <v>136</v>
      </c>
      <c r="D3" s="26" t="s">
        <v>137</v>
      </c>
      <c r="E3" s="26" t="s">
        <v>16</v>
      </c>
      <c r="F3" s="34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>
        <v>3</v>
      </c>
      <c r="C5" s="28">
        <v>20</v>
      </c>
      <c r="D5" s="28"/>
      <c r="E5" s="28"/>
      <c r="F5" s="29"/>
      <c r="G5" s="23">
        <v>0.33</v>
      </c>
      <c r="H5" s="28">
        <f t="shared" ref="H5:H16" si="0">(SUM(B5:D5))*G5</f>
        <v>7.5900000000000007</v>
      </c>
      <c r="I5" s="43">
        <f>((B5*'Base Tables'!$L$2)+(C5*'Base Tables'!$L$3)+(D5*'Base Tables'!$L$4)+E5+F5)*G5</f>
        <v>438.59970000000004</v>
      </c>
    </row>
    <row r="6" spans="1:9" x14ac:dyDescent="0.25">
      <c r="A6" s="16" t="s">
        <v>3</v>
      </c>
      <c r="B6" s="27"/>
      <c r="C6" s="28">
        <v>3</v>
      </c>
      <c r="D6" s="28"/>
      <c r="E6" s="28"/>
      <c r="F6" s="29">
        <v>50</v>
      </c>
      <c r="G6" s="23">
        <v>0.33</v>
      </c>
      <c r="H6" s="28">
        <f t="shared" si="0"/>
        <v>0.99</v>
      </c>
      <c r="I6" s="43">
        <f>((B6*'Base Tables'!$L$2)+(C6*'Base Tables'!$L$3)+(D6*'Base Tables'!$L$4)+E6+F6)*G6</f>
        <v>73.49430000000001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>
        <v>0.33</v>
      </c>
      <c r="H7" s="28">
        <f t="shared" si="0"/>
        <v>0</v>
      </c>
      <c r="I7" s="43">
        <f>((B7*'Base Tables'!$L$2)+(C7*'Base Tables'!$L$3)+(D7*'Base Tables'!$L$4)+E7+F7)*G7</f>
        <v>0</v>
      </c>
    </row>
    <row r="8" spans="1:9" x14ac:dyDescent="0.25">
      <c r="A8" s="16" t="s">
        <v>5</v>
      </c>
      <c r="B8" s="27"/>
      <c r="C8" s="28">
        <v>0.25</v>
      </c>
      <c r="D8" s="28"/>
      <c r="E8" s="28"/>
      <c r="F8" s="29"/>
      <c r="G8" s="23">
        <v>0.33</v>
      </c>
      <c r="H8" s="28">
        <f t="shared" si="0"/>
        <v>8.2500000000000004E-2</v>
      </c>
      <c r="I8" s="43">
        <f>((B8*'Base Tables'!$L$2)+(C8*'Base Tables'!$L$3)+(D8*'Base Tables'!$L$4)+E8+F8)*G8</f>
        <v>4.7495250000000002</v>
      </c>
    </row>
    <row r="9" spans="1:9" x14ac:dyDescent="0.25">
      <c r="A9" s="16" t="s">
        <v>6</v>
      </c>
      <c r="B9" s="27"/>
      <c r="C9" s="28">
        <v>1</v>
      </c>
      <c r="D9" s="28"/>
      <c r="E9" s="28"/>
      <c r="F9" s="29"/>
      <c r="G9" s="23">
        <v>0.33</v>
      </c>
      <c r="H9" s="28">
        <f t="shared" si="0"/>
        <v>0.33</v>
      </c>
      <c r="I9" s="43">
        <f>((B9*'Base Tables'!$L$2)+(C9*'Base Tables'!$L$3)+(D9*'Base Tables'!$L$4)+E9+F9)*G9</f>
        <v>18.998100000000001</v>
      </c>
    </row>
    <row r="10" spans="1:9" ht="30" x14ac:dyDescent="0.25">
      <c r="A10" s="16" t="s">
        <v>7</v>
      </c>
      <c r="B10" s="27"/>
      <c r="C10" s="28">
        <v>5</v>
      </c>
      <c r="D10" s="28"/>
      <c r="E10" s="28"/>
      <c r="F10" s="29"/>
      <c r="G10" s="23">
        <v>0.33</v>
      </c>
      <c r="H10" s="28">
        <f t="shared" si="0"/>
        <v>1.6500000000000001</v>
      </c>
      <c r="I10" s="43">
        <f>((B10*'Base Tables'!$L$2)+(C10*'Base Tables'!$L$3)+(D10*'Base Tables'!$L$4)+E10+F10)*G10</f>
        <v>94.990500000000011</v>
      </c>
    </row>
    <row r="11" spans="1:9" x14ac:dyDescent="0.25">
      <c r="A11" s="16" t="s">
        <v>8</v>
      </c>
      <c r="B11" s="27">
        <v>1.25</v>
      </c>
      <c r="C11" s="28">
        <v>9</v>
      </c>
      <c r="D11" s="28"/>
      <c r="E11" s="28"/>
      <c r="F11" s="29"/>
      <c r="G11" s="23">
        <v>0.33</v>
      </c>
      <c r="H11" s="28">
        <f t="shared" si="0"/>
        <v>3.3825000000000003</v>
      </c>
      <c r="I11" s="43">
        <f>((B11*'Base Tables'!$L$2)+(C11*'Base Tables'!$L$3)+(D11*'Base Tables'!$L$4)+E11+F11)*G11</f>
        <v>195.41527500000001</v>
      </c>
    </row>
    <row r="12" spans="1:9" ht="30" x14ac:dyDescent="0.25">
      <c r="A12" s="16" t="s">
        <v>9</v>
      </c>
      <c r="B12" s="27"/>
      <c r="C12" s="28">
        <v>2.75</v>
      </c>
      <c r="D12" s="28"/>
      <c r="E12" s="28"/>
      <c r="F12" s="29"/>
      <c r="G12" s="23">
        <v>0.33</v>
      </c>
      <c r="H12" s="28">
        <f t="shared" si="0"/>
        <v>0.90750000000000008</v>
      </c>
      <c r="I12" s="43">
        <f>((B12*'Base Tables'!$L$2)+(C12*'Base Tables'!$L$3)+(D12*'Base Tables'!$L$4)+E12+F12)*G12</f>
        <v>52.244775000000004</v>
      </c>
    </row>
    <row r="13" spans="1:9" ht="30" x14ac:dyDescent="0.25">
      <c r="A13" s="16" t="s">
        <v>10</v>
      </c>
      <c r="B13" s="27">
        <v>8</v>
      </c>
      <c r="C13" s="28">
        <v>59</v>
      </c>
      <c r="D13" s="28">
        <v>10</v>
      </c>
      <c r="E13" s="28"/>
      <c r="F13" s="29">
        <v>40</v>
      </c>
      <c r="G13" s="23">
        <v>0.33</v>
      </c>
      <c r="H13" s="28">
        <f t="shared" si="0"/>
        <v>25.41</v>
      </c>
      <c r="I13" s="43">
        <f>((B13*'Base Tables'!$L$2)+(C13*'Base Tables'!$L$3)+(D13*'Base Tables'!$L$4)+E13+F13)*G13</f>
        <v>1404.1731000000002</v>
      </c>
    </row>
    <row r="14" spans="1:9" x14ac:dyDescent="0.25">
      <c r="A14" s="16" t="s">
        <v>11</v>
      </c>
      <c r="B14" s="27">
        <v>8</v>
      </c>
      <c r="C14" s="28">
        <v>32</v>
      </c>
      <c r="D14" s="28">
        <v>8</v>
      </c>
      <c r="E14" s="28"/>
      <c r="F14" s="29"/>
      <c r="G14" s="23">
        <v>0.33</v>
      </c>
      <c r="H14" s="28">
        <f t="shared" si="0"/>
        <v>15.84</v>
      </c>
      <c r="I14" s="43">
        <f>((B14*'Base Tables'!$L$2)+(C14*'Base Tables'!$L$3)+(D14*'Base Tables'!$L$4)+E14+F14)*G14</f>
        <v>855.2808</v>
      </c>
    </row>
    <row r="15" spans="1:9" ht="20.25" customHeight="1" x14ac:dyDescent="0.25">
      <c r="A15" s="16" t="s">
        <v>12</v>
      </c>
      <c r="B15" s="27">
        <v>3</v>
      </c>
      <c r="C15" s="28"/>
      <c r="D15" s="28">
        <v>3</v>
      </c>
      <c r="E15" s="28"/>
      <c r="F15" s="29">
        <v>10</v>
      </c>
      <c r="G15" s="23">
        <v>0.33</v>
      </c>
      <c r="H15" s="28">
        <f t="shared" si="0"/>
        <v>1.98</v>
      </c>
      <c r="I15" s="43">
        <f>((B15*'Base Tables'!$L$2)+(C15*'Base Tables'!$L$3)+(D15*'Base Tables'!$L$4)+E15+F15)*G15</f>
        <v>96.053100000000001</v>
      </c>
    </row>
    <row r="16" spans="1:9" ht="18.75" customHeight="1" thickBot="1" x14ac:dyDescent="0.3">
      <c r="A16" s="19" t="s">
        <v>13</v>
      </c>
      <c r="B16" s="30"/>
      <c r="C16" s="31"/>
      <c r="D16" s="31">
        <v>3</v>
      </c>
      <c r="E16" s="31"/>
      <c r="F16" s="32">
        <v>50</v>
      </c>
      <c r="G16" s="24">
        <v>0.33</v>
      </c>
      <c r="H16" s="28">
        <f t="shared" si="0"/>
        <v>0.99</v>
      </c>
      <c r="I16" s="44">
        <f>((B16*'Base Tables'!$L$2)+(C16*'Base Tables'!$L$3)+(D16*'Base Tables'!$L$4)+E16+F16)*G16</f>
        <v>50.615400000000001</v>
      </c>
    </row>
    <row r="17" spans="1:9" ht="15.75" thickTop="1" x14ac:dyDescent="0.25">
      <c r="A17" s="15" t="s">
        <v>14</v>
      </c>
      <c r="B17" s="33">
        <f>SUM(B4:B16)</f>
        <v>23.25</v>
      </c>
      <c r="C17" s="33">
        <f>SUM(C4:C16)</f>
        <v>132</v>
      </c>
      <c r="D17" s="33">
        <f>SUM(D4:D16)</f>
        <v>24</v>
      </c>
      <c r="E17" s="33">
        <f>SUM(E4:E16)</f>
        <v>0</v>
      </c>
      <c r="F17" s="33">
        <f>SUM(F4:F16)</f>
        <v>150</v>
      </c>
      <c r="G17" s="22">
        <v>0.33</v>
      </c>
      <c r="H17" s="46">
        <f>SUM(H4:H16)</f>
        <v>59.152500000000003</v>
      </c>
      <c r="I17" s="42">
        <f>SUM(I4:I16)</f>
        <v>3284.6145750000005</v>
      </c>
    </row>
  </sheetData>
  <mergeCells count="3">
    <mergeCell ref="A2:A3"/>
    <mergeCell ref="B2:F2"/>
    <mergeCell ref="G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B1" workbookViewId="0">
      <selection activeCell="B1" sqref="B1"/>
    </sheetView>
  </sheetViews>
  <sheetFormatPr defaultRowHeight="15" x14ac:dyDescent="0.25"/>
  <cols>
    <col min="1" max="1" width="39.28515625" customWidth="1"/>
    <col min="6" max="7" width="10.5703125" bestFit="1" customWidth="1"/>
  </cols>
  <sheetData>
    <row r="1" spans="1:7" x14ac:dyDescent="0.25">
      <c r="A1" s="3" t="s">
        <v>117</v>
      </c>
    </row>
    <row r="2" spans="1:7" ht="75" x14ac:dyDescent="0.25">
      <c r="A2" s="7"/>
      <c r="B2" s="9" t="s">
        <v>116</v>
      </c>
      <c r="C2" s="9" t="s">
        <v>56</v>
      </c>
      <c r="D2" s="9" t="s">
        <v>50</v>
      </c>
      <c r="E2" s="9" t="s">
        <v>53</v>
      </c>
      <c r="F2" s="9" t="s">
        <v>51</v>
      </c>
      <c r="G2" s="9" t="s">
        <v>54</v>
      </c>
    </row>
    <row r="3" spans="1:7" x14ac:dyDescent="0.25">
      <c r="A3" s="7" t="s">
        <v>118</v>
      </c>
      <c r="B3" s="7">
        <f>'Table 8'!B6</f>
        <v>0.99</v>
      </c>
      <c r="C3" s="7">
        <f>'Table 8'!C6</f>
        <v>0.99</v>
      </c>
      <c r="D3" s="7">
        <f>'Table 8'!D6</f>
        <v>30.854999999999997</v>
      </c>
      <c r="E3" s="7">
        <f>'Table 8'!G6</f>
        <v>59.400000000000006</v>
      </c>
      <c r="F3" s="63">
        <f>'Table 8'!E6</f>
        <v>2007.1412307692308</v>
      </c>
      <c r="G3" s="63">
        <f>'Table 8'!H6</f>
        <v>2066.5412307692304</v>
      </c>
    </row>
    <row r="4" spans="1:7" x14ac:dyDescent="0.25">
      <c r="A4" s="7" t="s">
        <v>119</v>
      </c>
      <c r="B4" s="7">
        <f>'Table 16'!B6</f>
        <v>4.66</v>
      </c>
      <c r="C4" s="7">
        <f>'Table 16'!C6</f>
        <v>4.66</v>
      </c>
      <c r="D4" s="63">
        <f>'Table 16'!D6</f>
        <v>156.19499999999999</v>
      </c>
      <c r="E4" s="63">
        <f>'Table 16'!G6</f>
        <v>279.60000000000002</v>
      </c>
      <c r="F4" s="63">
        <f>'Table 16'!E6</f>
        <v>10154.834442307692</v>
      </c>
      <c r="G4" s="63">
        <f>'Table 16'!H6</f>
        <v>10434.434442307693</v>
      </c>
    </row>
    <row r="5" spans="1:7" x14ac:dyDescent="0.25">
      <c r="A5" s="8" t="s">
        <v>115</v>
      </c>
      <c r="B5" s="8">
        <f t="shared" ref="B5:G5" si="0">SUM(B3:B4)</f>
        <v>5.65</v>
      </c>
      <c r="C5" s="8">
        <f t="shared" si="0"/>
        <v>5.65</v>
      </c>
      <c r="D5" s="8">
        <f t="shared" si="0"/>
        <v>187.04999999999998</v>
      </c>
      <c r="E5" s="8">
        <f t="shared" si="0"/>
        <v>339</v>
      </c>
      <c r="F5" s="43">
        <f t="shared" si="0"/>
        <v>12161.975673076922</v>
      </c>
      <c r="G5" s="43">
        <f t="shared" si="0"/>
        <v>12500.975673076922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D3" sqref="D3"/>
    </sheetView>
  </sheetViews>
  <sheetFormatPr defaultRowHeight="15" x14ac:dyDescent="0.25"/>
  <cols>
    <col min="1" max="1" width="39.28515625" customWidth="1"/>
    <col min="9" max="9" width="13.5703125" bestFit="1" customWidth="1"/>
  </cols>
  <sheetData>
    <row r="1" spans="1:9" x14ac:dyDescent="0.25">
      <c r="A1" s="47" t="s">
        <v>25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135</v>
      </c>
      <c r="C3" s="26" t="s">
        <v>136</v>
      </c>
      <c r="D3" s="26" t="s">
        <v>137</v>
      </c>
      <c r="E3" s="26" t="s">
        <v>16</v>
      </c>
      <c r="F3" s="34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>
        <v>3</v>
      </c>
      <c r="C5" s="28">
        <v>20</v>
      </c>
      <c r="D5" s="28"/>
      <c r="E5" s="28"/>
      <c r="F5" s="29"/>
      <c r="G5" s="23">
        <v>0.33</v>
      </c>
      <c r="H5" s="28">
        <f t="shared" ref="H5:H16" si="0">(SUM(B5:D5))*G5</f>
        <v>7.5900000000000007</v>
      </c>
      <c r="I5" s="43">
        <f>((B5*'Base Tables'!$L$2)+(C5*'Base Tables'!$L$3)+(D5*'Base Tables'!$L$4)+E5+F5)*G5</f>
        <v>438.59970000000004</v>
      </c>
    </row>
    <row r="6" spans="1:9" x14ac:dyDescent="0.25">
      <c r="A6" s="16" t="s">
        <v>3</v>
      </c>
      <c r="B6" s="27"/>
      <c r="C6" s="28">
        <v>3</v>
      </c>
      <c r="D6" s="28"/>
      <c r="E6" s="28"/>
      <c r="F6" s="29">
        <v>50</v>
      </c>
      <c r="G6" s="23">
        <v>0.33</v>
      </c>
      <c r="H6" s="28">
        <f t="shared" si="0"/>
        <v>0.99</v>
      </c>
      <c r="I6" s="43">
        <f>((B6*'Base Tables'!$L$2)+(C6*'Base Tables'!$L$3)+(D6*'Base Tables'!$L$4)+E6+F6)*G6</f>
        <v>73.49430000000001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3">
        <f>((B7*'Base Tables'!$L$2)+(C7*'Base Tables'!$L$3)+(D7*'Base Tables'!$L$4)+E7+F7)*G7</f>
        <v>0</v>
      </c>
    </row>
    <row r="8" spans="1:9" x14ac:dyDescent="0.25">
      <c r="A8" s="16" t="s">
        <v>5</v>
      </c>
      <c r="B8" s="27"/>
      <c r="C8" s="28">
        <v>0.25</v>
      </c>
      <c r="D8" s="28"/>
      <c r="E8" s="28"/>
      <c r="F8" s="29"/>
      <c r="G8" s="23">
        <v>0.33</v>
      </c>
      <c r="H8" s="28">
        <f t="shared" si="0"/>
        <v>8.2500000000000004E-2</v>
      </c>
      <c r="I8" s="43">
        <f>((B8*'Base Tables'!$L$2)+(C8*'Base Tables'!$L$3)+(D8*'Base Tables'!$L$4)+E8+F8)*G8</f>
        <v>4.7495250000000002</v>
      </c>
    </row>
    <row r="9" spans="1:9" x14ac:dyDescent="0.25">
      <c r="A9" s="16" t="s">
        <v>6</v>
      </c>
      <c r="B9" s="27"/>
      <c r="C9" s="28">
        <v>1</v>
      </c>
      <c r="D9" s="28"/>
      <c r="E9" s="28"/>
      <c r="F9" s="29"/>
      <c r="G9" s="23">
        <v>0.33</v>
      </c>
      <c r="H9" s="28">
        <f t="shared" si="0"/>
        <v>0.33</v>
      </c>
      <c r="I9" s="43">
        <f>((B9*'Base Tables'!$L$2)+(C9*'Base Tables'!$L$3)+(D9*'Base Tables'!$L$4)+E9+F9)*G9</f>
        <v>18.998100000000001</v>
      </c>
    </row>
    <row r="10" spans="1:9" ht="45" x14ac:dyDescent="0.25">
      <c r="A10" s="16" t="s">
        <v>26</v>
      </c>
      <c r="B10" s="27"/>
      <c r="C10" s="28">
        <v>9</v>
      </c>
      <c r="D10" s="28"/>
      <c r="E10" s="28"/>
      <c r="F10" s="29"/>
      <c r="G10" s="23">
        <v>0.33</v>
      </c>
      <c r="H10" s="28">
        <f t="shared" si="0"/>
        <v>2.97</v>
      </c>
      <c r="I10" s="43">
        <f>((B10*'Base Tables'!$L$2)+(C10*'Base Tables'!$L$3)+(D10*'Base Tables'!$L$4)+E10+F10)*G10</f>
        <v>170.9829</v>
      </c>
    </row>
    <row r="11" spans="1:9" x14ac:dyDescent="0.25">
      <c r="A11" s="16" t="s">
        <v>8</v>
      </c>
      <c r="B11" s="27">
        <v>1.25</v>
      </c>
      <c r="C11" s="28">
        <v>9</v>
      </c>
      <c r="D11" s="28"/>
      <c r="E11" s="28"/>
      <c r="F11" s="29"/>
      <c r="G11" s="23">
        <v>0.33</v>
      </c>
      <c r="H11" s="28">
        <f t="shared" si="0"/>
        <v>3.3825000000000003</v>
      </c>
      <c r="I11" s="43">
        <f>((B11*'Base Tables'!$L$2)+(C11*'Base Tables'!$L$3)+(D11*'Base Tables'!$L$4)+E11+F11)*G11</f>
        <v>195.41527500000001</v>
      </c>
    </row>
    <row r="12" spans="1:9" ht="30" x14ac:dyDescent="0.25">
      <c r="A12" s="16" t="s">
        <v>9</v>
      </c>
      <c r="B12" s="27"/>
      <c r="C12" s="28">
        <v>2.75</v>
      </c>
      <c r="D12" s="28"/>
      <c r="E12" s="28"/>
      <c r="F12" s="29"/>
      <c r="G12" s="23">
        <v>0.33</v>
      </c>
      <c r="H12" s="28">
        <f t="shared" si="0"/>
        <v>0.90750000000000008</v>
      </c>
      <c r="I12" s="43">
        <f>((B12*'Base Tables'!$L$2)+(C12*'Base Tables'!$L$3)+(D12*'Base Tables'!$L$4)+E12+F12)*G12</f>
        <v>52.244775000000004</v>
      </c>
    </row>
    <row r="13" spans="1:9" ht="30" x14ac:dyDescent="0.25">
      <c r="A13" s="16" t="s">
        <v>10</v>
      </c>
      <c r="B13" s="27">
        <v>8</v>
      </c>
      <c r="C13" s="28">
        <v>70</v>
      </c>
      <c r="D13" s="28">
        <v>10</v>
      </c>
      <c r="E13" s="28"/>
      <c r="F13" s="29">
        <v>40</v>
      </c>
      <c r="G13" s="23">
        <v>0.33</v>
      </c>
      <c r="H13" s="28">
        <f t="shared" si="0"/>
        <v>29.040000000000003</v>
      </c>
      <c r="I13" s="43">
        <f>((B13*'Base Tables'!$L$2)+(C13*'Base Tables'!$L$3)+(D13*'Base Tables'!$L$4)+E13+F13)*G13</f>
        <v>1613.1522000000002</v>
      </c>
    </row>
    <row r="14" spans="1:9" x14ac:dyDescent="0.25">
      <c r="A14" s="16" t="s">
        <v>11</v>
      </c>
      <c r="B14" s="27">
        <v>8</v>
      </c>
      <c r="C14" s="28">
        <v>32</v>
      </c>
      <c r="D14" s="28">
        <v>8</v>
      </c>
      <c r="E14" s="28"/>
      <c r="F14" s="29"/>
      <c r="G14" s="23">
        <v>0.33</v>
      </c>
      <c r="H14" s="28">
        <f t="shared" si="0"/>
        <v>15.84</v>
      </c>
      <c r="I14" s="43">
        <f>((B14*'Base Tables'!$L$2)+(C14*'Base Tables'!$L$3)+(D14*'Base Tables'!$L$4)+E14+F14)*G14</f>
        <v>855.2808</v>
      </c>
    </row>
    <row r="15" spans="1:9" ht="30" x14ac:dyDescent="0.25">
      <c r="A15" s="16" t="s">
        <v>12</v>
      </c>
      <c r="B15" s="27">
        <v>3</v>
      </c>
      <c r="C15" s="28"/>
      <c r="D15" s="28">
        <v>3</v>
      </c>
      <c r="E15" s="28"/>
      <c r="F15" s="29">
        <v>10</v>
      </c>
      <c r="G15" s="23">
        <v>0.33</v>
      </c>
      <c r="H15" s="28">
        <f t="shared" si="0"/>
        <v>1.98</v>
      </c>
      <c r="I15" s="43">
        <f>((B15*'Base Tables'!$L$2)+(C15*'Base Tables'!$L$3)+(D15*'Base Tables'!$L$4)+E15+F15)*G15</f>
        <v>96.053100000000001</v>
      </c>
    </row>
    <row r="16" spans="1:9" ht="30.75" thickBot="1" x14ac:dyDescent="0.3">
      <c r="A16" s="19" t="s">
        <v>13</v>
      </c>
      <c r="B16" s="30"/>
      <c r="C16" s="31"/>
      <c r="D16" s="31">
        <v>3</v>
      </c>
      <c r="E16" s="31"/>
      <c r="F16" s="32">
        <v>50</v>
      </c>
      <c r="G16" s="24">
        <v>0.33</v>
      </c>
      <c r="H16" s="28">
        <f t="shared" si="0"/>
        <v>0.99</v>
      </c>
      <c r="I16" s="48">
        <f>((B16*'Base Tables'!$L$2)+(C16*'Base Tables'!$L$3)+(D16*'Base Tables'!$L$4)+E16+F16)*G16</f>
        <v>50.615400000000001</v>
      </c>
    </row>
    <row r="17" spans="1:9" ht="15.75" thickTop="1" x14ac:dyDescent="0.25">
      <c r="A17" s="15" t="s">
        <v>14</v>
      </c>
      <c r="B17" s="33">
        <f>SUM(B4:B16)</f>
        <v>23.25</v>
      </c>
      <c r="C17" s="33">
        <f>SUM(C4:C16)</f>
        <v>147</v>
      </c>
      <c r="D17" s="33">
        <f>SUM(D4:D16)</f>
        <v>24</v>
      </c>
      <c r="E17" s="33">
        <f>SUM(E4:E16)</f>
        <v>0</v>
      </c>
      <c r="F17" s="33">
        <f>SUM(F4:F16)</f>
        <v>150</v>
      </c>
      <c r="G17" s="22">
        <v>0.33</v>
      </c>
      <c r="H17" s="46">
        <f>SUM(H4:H16)</f>
        <v>64.102500000000006</v>
      </c>
      <c r="I17" s="49">
        <f>SUM(I4:I16)</f>
        <v>3569.5860750000006</v>
      </c>
    </row>
  </sheetData>
  <mergeCells count="3">
    <mergeCell ref="G2:I2"/>
    <mergeCell ref="B2:F2"/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3" sqref="D3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27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61.5" thickTop="1" thickBot="1" x14ac:dyDescent="0.3">
      <c r="A3" s="101"/>
      <c r="B3" s="25" t="s">
        <v>135</v>
      </c>
      <c r="C3" s="26" t="s">
        <v>136</v>
      </c>
      <c r="D3" s="26" t="s">
        <v>137</v>
      </c>
      <c r="E3" s="26" t="s">
        <v>16</v>
      </c>
      <c r="F3" s="34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>
        <v>1</v>
      </c>
      <c r="C5" s="28">
        <v>4</v>
      </c>
      <c r="D5" s="28"/>
      <c r="E5" s="28"/>
      <c r="F5" s="29"/>
      <c r="G5" s="23">
        <v>0.33</v>
      </c>
      <c r="H5" s="28">
        <f t="shared" ref="H5:H15" si="0">(SUM(B5:D5))*G5</f>
        <v>1.6500000000000001</v>
      </c>
      <c r="I5" s="43">
        <f>((B5*'Base Tables'!$L$2)+(C5*'Base Tables'!$L$3)+(D5*'Base Tables'!$L$4)+E5+F5)*G5</f>
        <v>95.538300000000007</v>
      </c>
    </row>
    <row r="6" spans="1:9" x14ac:dyDescent="0.25">
      <c r="A6" s="16" t="s">
        <v>3</v>
      </c>
      <c r="B6" s="27"/>
      <c r="C6" s="28">
        <v>1</v>
      </c>
      <c r="D6" s="28"/>
      <c r="E6" s="28"/>
      <c r="F6" s="29">
        <v>50</v>
      </c>
      <c r="G6" s="23">
        <v>0.33</v>
      </c>
      <c r="H6" s="28">
        <f t="shared" si="0"/>
        <v>0.33</v>
      </c>
      <c r="I6" s="43">
        <f>((B6*'Base Tables'!$L$2)+(C6*'Base Tables'!$L$3)+(D6*'Base Tables'!$L$4)+E6+F6)*G6</f>
        <v>35.498100000000001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>
        <v>0.33</v>
      </c>
      <c r="H7" s="28">
        <f t="shared" si="0"/>
        <v>0</v>
      </c>
      <c r="I7" s="43">
        <f>((B7*'Base Tables'!$L$2)+(C7*'Base Tables'!$L$3)+(D7*'Base Tables'!$L$4)+E7+F7)*G7</f>
        <v>0</v>
      </c>
    </row>
    <row r="8" spans="1:9" x14ac:dyDescent="0.25">
      <c r="A8" s="16" t="s">
        <v>5</v>
      </c>
      <c r="B8" s="27"/>
      <c r="C8" s="28">
        <v>0.25</v>
      </c>
      <c r="D8" s="28"/>
      <c r="E8" s="28"/>
      <c r="F8" s="29"/>
      <c r="G8" s="23">
        <v>0.33</v>
      </c>
      <c r="H8" s="28">
        <f t="shared" si="0"/>
        <v>8.2500000000000004E-2</v>
      </c>
      <c r="I8" s="43">
        <f>((B8*'Base Tables'!$L$2)+(C8*'Base Tables'!$L$3)+(D8*'Base Tables'!$L$4)+E8+F8)*G8</f>
        <v>4.7495250000000002</v>
      </c>
    </row>
    <row r="9" spans="1:9" ht="30" x14ac:dyDescent="0.25">
      <c r="A9" s="16" t="s">
        <v>28</v>
      </c>
      <c r="B9" s="27">
        <v>0.5</v>
      </c>
      <c r="C9" s="28">
        <v>6</v>
      </c>
      <c r="D9" s="28"/>
      <c r="E9" s="28"/>
      <c r="F9" s="29"/>
      <c r="G9" s="23">
        <v>0.33</v>
      </c>
      <c r="H9" s="28">
        <f t="shared" si="0"/>
        <v>2.145</v>
      </c>
      <c r="I9" s="43">
        <f>((B9*'Base Tables'!$L$2)+(C9*'Base Tables'!$L$3)+(D9*'Base Tables'!$L$4)+E9+F9)*G9</f>
        <v>123.76155000000001</v>
      </c>
    </row>
    <row r="10" spans="1:9" ht="30" x14ac:dyDescent="0.25">
      <c r="A10" s="16" t="s">
        <v>29</v>
      </c>
      <c r="B10" s="27">
        <v>0.5</v>
      </c>
      <c r="C10" s="28">
        <v>2</v>
      </c>
      <c r="D10" s="28"/>
      <c r="E10" s="28"/>
      <c r="F10" s="29"/>
      <c r="G10" s="23">
        <v>0.33</v>
      </c>
      <c r="H10" s="28">
        <f t="shared" si="0"/>
        <v>0.82500000000000007</v>
      </c>
      <c r="I10" s="43">
        <f>((B10*'Base Tables'!$L$2)+(C10*'Base Tables'!$L$3)+(D10*'Base Tables'!$L$4)+E10+F10)*G10</f>
        <v>47.769150000000003</v>
      </c>
    </row>
    <row r="11" spans="1:9" ht="30" x14ac:dyDescent="0.25">
      <c r="A11" s="16" t="s">
        <v>30</v>
      </c>
      <c r="B11" s="27">
        <v>1</v>
      </c>
      <c r="C11" s="28">
        <v>12</v>
      </c>
      <c r="D11" s="28">
        <v>2</v>
      </c>
      <c r="E11" s="28"/>
      <c r="F11" s="29">
        <v>40</v>
      </c>
      <c r="G11" s="23">
        <v>0.33</v>
      </c>
      <c r="H11" s="28">
        <f t="shared" si="0"/>
        <v>4.95</v>
      </c>
      <c r="I11" s="43">
        <f>((B11*'Base Tables'!$L$2)+(C11*'Base Tables'!$L$3)+(D11*'Base Tables'!$L$4)+E11+F11)*G11</f>
        <v>283.4667</v>
      </c>
    </row>
    <row r="12" spans="1:9" ht="30" x14ac:dyDescent="0.25">
      <c r="A12" s="16" t="s">
        <v>31</v>
      </c>
      <c r="B12" s="27">
        <v>2</v>
      </c>
      <c r="C12" s="28">
        <v>4</v>
      </c>
      <c r="D12" s="28">
        <v>4</v>
      </c>
      <c r="E12" s="28"/>
      <c r="F12" s="29">
        <v>10</v>
      </c>
      <c r="G12" s="23">
        <v>0.33</v>
      </c>
      <c r="H12" s="28">
        <f t="shared" si="0"/>
        <v>3.3000000000000003</v>
      </c>
      <c r="I12" s="43">
        <f>((B12*'Base Tables'!$L$2)+(C12*'Base Tables'!$L$3)+(D12*'Base Tables'!$L$4)+E12+F12)*G12</f>
        <v>163.87140000000002</v>
      </c>
    </row>
    <row r="13" spans="1:9" x14ac:dyDescent="0.25">
      <c r="A13" s="16" t="s">
        <v>32</v>
      </c>
      <c r="B13" s="27">
        <v>2</v>
      </c>
      <c r="C13" s="28"/>
      <c r="D13" s="28">
        <v>2</v>
      </c>
      <c r="E13" s="28"/>
      <c r="F13" s="29"/>
      <c r="G13" s="23">
        <v>0.33</v>
      </c>
      <c r="H13" s="28">
        <f t="shared" si="0"/>
        <v>1.32</v>
      </c>
      <c r="I13" s="43">
        <f>((B13*'Base Tables'!$L$2)+(C13*'Base Tables'!$L$3)+(D13*'Base Tables'!$L$4)+E13+F13)*G13</f>
        <v>61.8354</v>
      </c>
    </row>
    <row r="14" spans="1:9" ht="30" x14ac:dyDescent="0.25">
      <c r="A14" s="50" t="s">
        <v>33</v>
      </c>
      <c r="B14" s="27"/>
      <c r="C14" s="28"/>
      <c r="D14" s="28"/>
      <c r="E14" s="28"/>
      <c r="F14" s="29"/>
      <c r="G14" s="23">
        <v>0.33</v>
      </c>
      <c r="H14" s="28">
        <f t="shared" si="0"/>
        <v>0</v>
      </c>
      <c r="I14" s="43">
        <f>((B14*'Base Tables'!$L$2)+(C14*'Base Tables'!$L$3)+(D14*'Base Tables'!$L$4)+E14+F14)*G14</f>
        <v>0</v>
      </c>
    </row>
    <row r="15" spans="1:9" ht="19.5" customHeight="1" thickBot="1" x14ac:dyDescent="0.3">
      <c r="A15" s="19" t="s">
        <v>13</v>
      </c>
      <c r="B15" s="30"/>
      <c r="C15" s="31"/>
      <c r="D15" s="31">
        <v>2</v>
      </c>
      <c r="E15" s="31"/>
      <c r="F15" s="32">
        <v>50</v>
      </c>
      <c r="G15" s="24">
        <v>0.33</v>
      </c>
      <c r="H15" s="28">
        <f t="shared" si="0"/>
        <v>0.66</v>
      </c>
      <c r="I15" s="48">
        <f>((B15*'Base Tables'!$L$2)+(C15*'Base Tables'!$L$3)+(D15*'Base Tables'!$L$4)+E15+F15)*G15</f>
        <v>39.243600000000001</v>
      </c>
    </row>
    <row r="16" spans="1:9" ht="15.75" thickTop="1" x14ac:dyDescent="0.25">
      <c r="A16" s="15" t="s">
        <v>14</v>
      </c>
      <c r="B16" s="33">
        <f>SUM(B4:B15)</f>
        <v>7</v>
      </c>
      <c r="C16" s="33">
        <f>SUM(C4:C15)</f>
        <v>29.25</v>
      </c>
      <c r="D16" s="33">
        <f>SUM(D4:D15)</f>
        <v>10</v>
      </c>
      <c r="E16" s="33">
        <f>SUM(E4:E15)</f>
        <v>0</v>
      </c>
      <c r="F16" s="33">
        <f>SUM(F4:F15)</f>
        <v>150</v>
      </c>
      <c r="G16" s="22">
        <v>0.33</v>
      </c>
      <c r="H16" s="46">
        <f>SUM(H4:H15)</f>
        <v>15.262500000000001</v>
      </c>
      <c r="I16" s="49">
        <f>SUM(I4:I15)</f>
        <v>855.73372500000016</v>
      </c>
    </row>
  </sheetData>
  <mergeCells count="3">
    <mergeCell ref="B2:F2"/>
    <mergeCell ref="G2:I2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6" workbookViewId="0">
      <selection activeCell="D3" sqref="D3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34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76.5" thickTop="1" thickBot="1" x14ac:dyDescent="0.3">
      <c r="A3" s="101"/>
      <c r="B3" s="25" t="s">
        <v>138</v>
      </c>
      <c r="C3" s="26" t="s">
        <v>139</v>
      </c>
      <c r="D3" s="26" t="s">
        <v>140</v>
      </c>
      <c r="E3" s="26" t="s">
        <v>16</v>
      </c>
      <c r="F3" s="34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/>
      <c r="C5" s="28"/>
      <c r="D5" s="28"/>
      <c r="E5" s="28"/>
      <c r="F5" s="29"/>
      <c r="G5" s="23"/>
      <c r="H5" s="28">
        <f t="shared" ref="H5:H16" si="0">(SUM(B5:D5))*G5</f>
        <v>0</v>
      </c>
      <c r="I5" s="43">
        <f>((B5*'Base Tables'!$O$2)+(C5*'Base Tables'!$O$3)+(D5*'Base Tables'!$O$4)+E5+F5)*G5</f>
        <v>0</v>
      </c>
    </row>
    <row r="6" spans="1:9" x14ac:dyDescent="0.25">
      <c r="A6" s="16" t="s">
        <v>3</v>
      </c>
      <c r="B6" s="27"/>
      <c r="C6" s="28">
        <v>2</v>
      </c>
      <c r="D6" s="28"/>
      <c r="E6" s="28"/>
      <c r="F6" s="29"/>
      <c r="G6" s="23">
        <v>0.33</v>
      </c>
      <c r="H6" s="28">
        <f t="shared" si="0"/>
        <v>0.66</v>
      </c>
      <c r="I6" s="43">
        <f>((B6*'Base Tables'!$O$2)+(C6*'Base Tables'!$O$3)+(D6*'Base Tables'!$O$4)+E6+F6)*G6</f>
        <v>41.401292307692309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3">
        <f>((B7*'Base Tables'!$O$2)+(C7*'Base Tables'!$O$3)+(D7*'Base Tables'!$O$4)+E7+F7)*G7</f>
        <v>0</v>
      </c>
    </row>
    <row r="8" spans="1:9" x14ac:dyDescent="0.25">
      <c r="A8" s="16" t="s">
        <v>5</v>
      </c>
      <c r="B8" s="27"/>
      <c r="C8" s="28"/>
      <c r="D8" s="28"/>
      <c r="E8" s="28"/>
      <c r="F8" s="29"/>
      <c r="G8" s="23"/>
      <c r="H8" s="28">
        <f t="shared" si="0"/>
        <v>0</v>
      </c>
      <c r="I8" s="43">
        <f>((B8*'Base Tables'!$O$2)+(C8*'Base Tables'!$O$3)+(D8*'Base Tables'!$O$4)+E8+F8)*G8</f>
        <v>0</v>
      </c>
    </row>
    <row r="9" spans="1:9" x14ac:dyDescent="0.25">
      <c r="A9" s="16" t="s">
        <v>6</v>
      </c>
      <c r="B9" s="27"/>
      <c r="C9" s="28"/>
      <c r="D9" s="28"/>
      <c r="E9" s="28"/>
      <c r="F9" s="29"/>
      <c r="G9" s="23"/>
      <c r="H9" s="28">
        <f t="shared" si="0"/>
        <v>0</v>
      </c>
      <c r="I9" s="43">
        <f>((B9*'Base Tables'!$O$2)+(C9*'Base Tables'!$O$3)+(D9*'Base Tables'!$O$4)+E9+F9)*G9</f>
        <v>0</v>
      </c>
    </row>
    <row r="10" spans="1:9" ht="30" x14ac:dyDescent="0.25">
      <c r="A10" s="16" t="s">
        <v>7</v>
      </c>
      <c r="B10" s="27"/>
      <c r="C10" s="28"/>
      <c r="D10" s="28"/>
      <c r="E10" s="28"/>
      <c r="F10" s="29"/>
      <c r="G10" s="23"/>
      <c r="H10" s="28">
        <f t="shared" si="0"/>
        <v>0</v>
      </c>
      <c r="I10" s="43">
        <f>((B10*'Base Tables'!$O$2)+(C10*'Base Tables'!$O$3)+(D10*'Base Tables'!$O$4)+E10+F10)*G10</f>
        <v>0</v>
      </c>
    </row>
    <row r="11" spans="1:9" x14ac:dyDescent="0.25">
      <c r="A11" s="16" t="s">
        <v>8</v>
      </c>
      <c r="B11" s="27"/>
      <c r="C11" s="28"/>
      <c r="D11" s="28"/>
      <c r="E11" s="28"/>
      <c r="F11" s="29"/>
      <c r="G11" s="23"/>
      <c r="H11" s="28">
        <f t="shared" si="0"/>
        <v>0</v>
      </c>
      <c r="I11" s="43">
        <f>((B11*'Base Tables'!$O$2)+(C11*'Base Tables'!$O$3)+(D11*'Base Tables'!$O$4)+E11+F11)*G11</f>
        <v>0</v>
      </c>
    </row>
    <row r="12" spans="1:9" ht="30" x14ac:dyDescent="0.25">
      <c r="A12" s="16" t="s">
        <v>9</v>
      </c>
      <c r="B12" s="27"/>
      <c r="C12" s="28"/>
      <c r="D12" s="28"/>
      <c r="E12" s="28"/>
      <c r="F12" s="29"/>
      <c r="G12" s="23"/>
      <c r="H12" s="28">
        <f t="shared" si="0"/>
        <v>0</v>
      </c>
      <c r="I12" s="43">
        <f>((B12*'Base Tables'!$O$2)+(C12*'Base Tables'!$O$3)+(D12*'Base Tables'!$O$4)+E12+F12)*G12</f>
        <v>0</v>
      </c>
    </row>
    <row r="13" spans="1:9" ht="30" x14ac:dyDescent="0.25">
      <c r="A13" s="16" t="s">
        <v>10</v>
      </c>
      <c r="B13" s="27"/>
      <c r="C13" s="28"/>
      <c r="D13" s="28"/>
      <c r="E13" s="28"/>
      <c r="F13" s="29"/>
      <c r="G13" s="23"/>
      <c r="H13" s="28">
        <f t="shared" si="0"/>
        <v>0</v>
      </c>
      <c r="I13" s="43">
        <f>((B13*'Base Tables'!$O$2)+(C13*'Base Tables'!$O$3)+(D13*'Base Tables'!$O$4)+E13+F13)*G13</f>
        <v>0</v>
      </c>
    </row>
    <row r="14" spans="1:9" ht="30" x14ac:dyDescent="0.25">
      <c r="A14" s="16" t="s">
        <v>38</v>
      </c>
      <c r="B14" s="27">
        <v>4</v>
      </c>
      <c r="C14" s="28">
        <v>16</v>
      </c>
      <c r="D14" s="28"/>
      <c r="E14" s="28"/>
      <c r="F14" s="29"/>
      <c r="G14" s="23">
        <v>0.33</v>
      </c>
      <c r="H14" s="28">
        <v>6.6</v>
      </c>
      <c r="I14" s="43">
        <f>((B14*'Base Tables'!$O$2)+(C14*'Base Tables'!$O$3)+(D14*'Base Tables'!$O$4)+E14+F14)*G14</f>
        <v>447.56326153846152</v>
      </c>
    </row>
    <row r="15" spans="1:9" x14ac:dyDescent="0.25">
      <c r="A15" s="16" t="s">
        <v>39</v>
      </c>
      <c r="B15" s="27">
        <v>1.5</v>
      </c>
      <c r="C15" s="28"/>
      <c r="D15" s="28">
        <v>1.5</v>
      </c>
      <c r="E15" s="28"/>
      <c r="F15" s="29">
        <v>10</v>
      </c>
      <c r="G15" s="23">
        <v>0.33</v>
      </c>
      <c r="H15" s="28">
        <f t="shared" si="0"/>
        <v>0.99</v>
      </c>
      <c r="I15" s="43">
        <f>((B15*'Base Tables'!$O$2)+(C15*'Base Tables'!$O$3)+(D15*'Base Tables'!$O$4)+E15+F15)*G15</f>
        <v>68.344142307692309</v>
      </c>
    </row>
    <row r="16" spans="1:9" ht="22.5" customHeight="1" thickBot="1" x14ac:dyDescent="0.3">
      <c r="A16" s="19" t="s">
        <v>13</v>
      </c>
      <c r="B16" s="30"/>
      <c r="C16" s="31"/>
      <c r="D16" s="31">
        <v>1.5</v>
      </c>
      <c r="E16" s="31"/>
      <c r="F16" s="32">
        <v>50</v>
      </c>
      <c r="G16" s="24">
        <v>0.33</v>
      </c>
      <c r="H16" s="28">
        <f t="shared" si="0"/>
        <v>0.495</v>
      </c>
      <c r="I16" s="48">
        <f>((B16*'Base Tables'!$O$2)+(C16*'Base Tables'!$O$3)+(D16*'Base Tables'!$O$4)+E16+F16)*G16</f>
        <v>37.911796153846161</v>
      </c>
    </row>
    <row r="17" spans="1:9" ht="15.75" thickTop="1" x14ac:dyDescent="0.25">
      <c r="A17" s="15" t="s">
        <v>14</v>
      </c>
      <c r="B17" s="33">
        <f>SUM(B4:B16)</f>
        <v>5.5</v>
      </c>
      <c r="C17" s="33">
        <f>SUM(C4:C16)</f>
        <v>18</v>
      </c>
      <c r="D17" s="33">
        <f>SUM(D4:D16)</f>
        <v>3</v>
      </c>
      <c r="E17" s="33">
        <f>SUM(E4:E16)</f>
        <v>0</v>
      </c>
      <c r="F17" s="33">
        <f>SUM(F4:F16)</f>
        <v>60</v>
      </c>
      <c r="G17" s="22">
        <v>0.33</v>
      </c>
      <c r="H17" s="46">
        <f>SUM(H4:H16)</f>
        <v>8.7449999999999992</v>
      </c>
      <c r="I17" s="49">
        <f>SUM(I4:I16)</f>
        <v>595.22049230769221</v>
      </c>
    </row>
  </sheetData>
  <mergeCells count="3">
    <mergeCell ref="B2:F2"/>
    <mergeCell ref="G2:I2"/>
    <mergeCell ref="A2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3" sqref="D3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40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76.5" thickTop="1" thickBot="1" x14ac:dyDescent="0.3">
      <c r="A3" s="101"/>
      <c r="B3" s="25" t="s">
        <v>138</v>
      </c>
      <c r="C3" s="26" t="s">
        <v>139</v>
      </c>
      <c r="D3" s="26" t="s">
        <v>140</v>
      </c>
      <c r="E3" s="26" t="s">
        <v>16</v>
      </c>
      <c r="F3" s="34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/>
      <c r="C5" s="28"/>
      <c r="D5" s="28"/>
      <c r="E5" s="28"/>
      <c r="F5" s="29"/>
      <c r="G5" s="23"/>
      <c r="H5" s="28">
        <f t="shared" ref="H5:H17" si="0">(SUM(B5:D5))*G5</f>
        <v>0</v>
      </c>
      <c r="I5" s="43">
        <f>((B5*'Base Tables'!$O$2)+(C5*'Base Tables'!$O$3)+(D5*'Base Tables'!$O$4)+E5+F5)*G5</f>
        <v>0</v>
      </c>
    </row>
    <row r="6" spans="1:9" x14ac:dyDescent="0.25">
      <c r="A6" s="16" t="s">
        <v>3</v>
      </c>
      <c r="B6" s="27"/>
      <c r="C6" s="28">
        <v>2</v>
      </c>
      <c r="D6" s="28"/>
      <c r="E6" s="28"/>
      <c r="F6" s="29"/>
      <c r="G6" s="23">
        <v>0.33</v>
      </c>
      <c r="H6" s="28">
        <f t="shared" si="0"/>
        <v>0.66</v>
      </c>
      <c r="I6" s="43">
        <f>((B6*'Base Tables'!$O$2)+(C6*'Base Tables'!$O$3)+(D6*'Base Tables'!$O$4)+E6+F6)*G6</f>
        <v>41.401292307692309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3">
        <f>((B7*'Base Tables'!$O$2)+(C7*'Base Tables'!$O$3)+(D7*'Base Tables'!$O$4)+E7+F7)*G7</f>
        <v>0</v>
      </c>
    </row>
    <row r="8" spans="1:9" x14ac:dyDescent="0.25">
      <c r="A8" s="16" t="s">
        <v>5</v>
      </c>
      <c r="B8" s="27"/>
      <c r="C8" s="28"/>
      <c r="D8" s="28"/>
      <c r="E8" s="28"/>
      <c r="F8" s="29"/>
      <c r="G8" s="23"/>
      <c r="H8" s="28">
        <f t="shared" si="0"/>
        <v>0</v>
      </c>
      <c r="I8" s="43">
        <f>((B8*'Base Tables'!$O$2)+(C8*'Base Tables'!$O$3)+(D8*'Base Tables'!$O$4)+E8+F8)*G8</f>
        <v>0</v>
      </c>
    </row>
    <row r="9" spans="1:9" x14ac:dyDescent="0.25">
      <c r="A9" s="16" t="s">
        <v>6</v>
      </c>
      <c r="B9" s="27"/>
      <c r="C9" s="28"/>
      <c r="D9" s="28"/>
      <c r="E9" s="28"/>
      <c r="F9" s="29"/>
      <c r="G9" s="23"/>
      <c r="H9" s="28">
        <f t="shared" si="0"/>
        <v>0</v>
      </c>
      <c r="I9" s="43">
        <f>((B9*'Base Tables'!$O$2)+(C9*'Base Tables'!$O$3)+(D9*'Base Tables'!$O$4)+E9+F9)*G9</f>
        <v>0</v>
      </c>
    </row>
    <row r="10" spans="1:9" ht="45" x14ac:dyDescent="0.25">
      <c r="A10" s="16" t="s">
        <v>26</v>
      </c>
      <c r="B10" s="27"/>
      <c r="C10" s="28"/>
      <c r="D10" s="28"/>
      <c r="E10" s="28"/>
      <c r="F10" s="29"/>
      <c r="G10" s="23"/>
      <c r="H10" s="28">
        <f t="shared" si="0"/>
        <v>0</v>
      </c>
      <c r="I10" s="43">
        <f>((B10*'Base Tables'!$O$2)+(C10*'Base Tables'!$O$3)+(D10*'Base Tables'!$O$4)+E10+F10)*G10</f>
        <v>0</v>
      </c>
    </row>
    <row r="11" spans="1:9" x14ac:dyDescent="0.25">
      <c r="A11" s="16" t="s">
        <v>8</v>
      </c>
      <c r="B11" s="27"/>
      <c r="C11" s="28"/>
      <c r="D11" s="28"/>
      <c r="E11" s="28"/>
      <c r="F11" s="29"/>
      <c r="G11" s="23"/>
      <c r="H11" s="28">
        <f t="shared" si="0"/>
        <v>0</v>
      </c>
      <c r="I11" s="43">
        <f>((B11*'Base Tables'!$O$2)+(C11*'Base Tables'!$O$3)+(D11*'Base Tables'!$O$4)+E11+F11)*G11</f>
        <v>0</v>
      </c>
    </row>
    <row r="12" spans="1:9" ht="30" x14ac:dyDescent="0.25">
      <c r="A12" s="16" t="s">
        <v>9</v>
      </c>
      <c r="B12" s="27"/>
      <c r="C12" s="28"/>
      <c r="D12" s="28"/>
      <c r="E12" s="28"/>
      <c r="F12" s="29"/>
      <c r="G12" s="23"/>
      <c r="H12" s="28">
        <f t="shared" si="0"/>
        <v>0</v>
      </c>
      <c r="I12" s="43">
        <f>((B12*'Base Tables'!$O$2)+(C12*'Base Tables'!$O$3)+(D12*'Base Tables'!$O$4)+E12+F12)*G12</f>
        <v>0</v>
      </c>
    </row>
    <row r="13" spans="1:9" ht="30" x14ac:dyDescent="0.25">
      <c r="A13" s="16" t="s">
        <v>41</v>
      </c>
      <c r="B13" s="27"/>
      <c r="C13" s="28"/>
      <c r="D13" s="28"/>
      <c r="E13" s="28"/>
      <c r="F13" s="29"/>
      <c r="G13" s="23"/>
      <c r="H13" s="28">
        <f t="shared" si="0"/>
        <v>0</v>
      </c>
      <c r="I13" s="43">
        <f>((B13*'Base Tables'!$O$2)+(C13*'Base Tables'!$O$3)+(D13*'Base Tables'!$O$4)+E13+F13)*G13</f>
        <v>0</v>
      </c>
    </row>
    <row r="14" spans="1:9" ht="30" x14ac:dyDescent="0.25">
      <c r="A14" s="16" t="s">
        <v>38</v>
      </c>
      <c r="B14" s="27">
        <v>4</v>
      </c>
      <c r="C14" s="28">
        <v>16</v>
      </c>
      <c r="D14" s="28"/>
      <c r="E14" s="28"/>
      <c r="F14" s="29"/>
      <c r="G14" s="23">
        <v>0.33</v>
      </c>
      <c r="H14" s="28">
        <f t="shared" si="0"/>
        <v>6.6000000000000005</v>
      </c>
      <c r="I14" s="43">
        <f>((B14*'Base Tables'!$O$2)+(C14*'Base Tables'!$O$3)+(D14*'Base Tables'!$O$4)+E14+F14)*G14</f>
        <v>447.56326153846152</v>
      </c>
    </row>
    <row r="15" spans="1:9" x14ac:dyDescent="0.25">
      <c r="A15" s="16" t="s">
        <v>42</v>
      </c>
      <c r="B15" s="27">
        <v>1.5</v>
      </c>
      <c r="C15" s="28"/>
      <c r="D15" s="28">
        <v>1.5</v>
      </c>
      <c r="E15" s="28"/>
      <c r="F15" s="29">
        <v>10</v>
      </c>
      <c r="G15" s="23">
        <v>0.33</v>
      </c>
      <c r="H15" s="28">
        <f t="shared" si="0"/>
        <v>0.99</v>
      </c>
      <c r="I15" s="43">
        <f>((B15*'Base Tables'!$O$2)+(C15*'Base Tables'!$O$3)+(D15*'Base Tables'!$O$4)+E15+F15)*G15</f>
        <v>68.344142307692309</v>
      </c>
    </row>
    <row r="16" spans="1:9" ht="30" x14ac:dyDescent="0.25">
      <c r="A16" s="55" t="s">
        <v>33</v>
      </c>
      <c r="B16" s="56">
        <v>1</v>
      </c>
      <c r="C16" s="45">
        <v>4</v>
      </c>
      <c r="D16" s="45">
        <v>2</v>
      </c>
      <c r="E16" s="45"/>
      <c r="F16" s="57"/>
      <c r="G16" s="58">
        <v>0.33</v>
      </c>
      <c r="H16" s="28">
        <f t="shared" si="0"/>
        <v>2.31</v>
      </c>
      <c r="I16" s="43">
        <f>((B16*'Base Tables'!$O$2)+(C16*'Base Tables'!$O$3)+(D16*'Base Tables'!$O$4)+E16+F16)*G16</f>
        <v>140.43987692307692</v>
      </c>
    </row>
    <row r="17" spans="1:9" ht="18.75" customHeight="1" thickBot="1" x14ac:dyDescent="0.3">
      <c r="A17" s="19" t="s">
        <v>13</v>
      </c>
      <c r="B17" s="30"/>
      <c r="C17" s="31"/>
      <c r="D17" s="31">
        <v>1.5</v>
      </c>
      <c r="E17" s="31"/>
      <c r="F17" s="32">
        <v>50</v>
      </c>
      <c r="G17" s="24">
        <v>0.33</v>
      </c>
      <c r="H17" s="28">
        <f t="shared" si="0"/>
        <v>0.495</v>
      </c>
      <c r="I17" s="43">
        <f>((B17*'Base Tables'!$O$2)+(C17*'Base Tables'!$O$3)+(D17*'Base Tables'!$O$4)+E17+F17)*G17</f>
        <v>37.911796153846161</v>
      </c>
    </row>
    <row r="18" spans="1:9" ht="15.75" thickTop="1" x14ac:dyDescent="0.25">
      <c r="A18" s="15" t="s">
        <v>14</v>
      </c>
      <c r="B18" s="33">
        <f>SUM(B4:B17)</f>
        <v>6.5</v>
      </c>
      <c r="C18" s="33">
        <f>SUM(C4:C17)</f>
        <v>22</v>
      </c>
      <c r="D18" s="33">
        <f>SUM(D4:D17)</f>
        <v>5</v>
      </c>
      <c r="E18" s="33">
        <f>SUM(E4:E17)</f>
        <v>0</v>
      </c>
      <c r="F18" s="33">
        <f>SUM(F4:F17)</f>
        <v>60</v>
      </c>
      <c r="G18" s="22">
        <v>0.33</v>
      </c>
      <c r="H18" s="46">
        <f>SUM(H4:H17)</f>
        <v>11.055</v>
      </c>
      <c r="I18" s="49">
        <f>SUM(I4:I17)</f>
        <v>735.66036923076911</v>
      </c>
    </row>
  </sheetData>
  <mergeCells count="3">
    <mergeCell ref="B2:F2"/>
    <mergeCell ref="G2:I2"/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3" sqref="D3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7" t="s">
        <v>43</v>
      </c>
    </row>
    <row r="2" spans="1:9" ht="15.75" thickBot="1" x14ac:dyDescent="0.3">
      <c r="A2" s="100" t="s">
        <v>0</v>
      </c>
      <c r="B2" s="102" t="s">
        <v>20</v>
      </c>
      <c r="C2" s="103"/>
      <c r="D2" s="103"/>
      <c r="E2" s="103"/>
      <c r="F2" s="104"/>
      <c r="G2" s="105" t="s">
        <v>21</v>
      </c>
      <c r="H2" s="106"/>
      <c r="I2" s="107"/>
    </row>
    <row r="3" spans="1:9" ht="76.5" thickTop="1" thickBot="1" x14ac:dyDescent="0.3">
      <c r="A3" s="101"/>
      <c r="B3" s="25" t="s">
        <v>138</v>
      </c>
      <c r="C3" s="26" t="s">
        <v>139</v>
      </c>
      <c r="D3" s="26" t="s">
        <v>140</v>
      </c>
      <c r="E3" s="26" t="s">
        <v>16</v>
      </c>
      <c r="F3" s="34" t="s">
        <v>17</v>
      </c>
      <c r="G3" s="35" t="s">
        <v>131</v>
      </c>
      <c r="H3" s="26" t="s">
        <v>18</v>
      </c>
      <c r="I3" s="36" t="s">
        <v>19</v>
      </c>
    </row>
    <row r="4" spans="1:9" ht="15.75" thickTop="1" x14ac:dyDescent="0.25">
      <c r="A4" s="15" t="s">
        <v>1</v>
      </c>
      <c r="B4" s="6"/>
      <c r="C4" s="10"/>
      <c r="D4" s="10"/>
      <c r="E4" s="10"/>
      <c r="F4" s="18"/>
      <c r="G4" s="22"/>
      <c r="H4" s="10"/>
      <c r="I4" s="42"/>
    </row>
    <row r="5" spans="1:9" ht="30" x14ac:dyDescent="0.25">
      <c r="A5" s="16" t="s">
        <v>2</v>
      </c>
      <c r="B5" s="27"/>
      <c r="C5" s="28"/>
      <c r="D5" s="28"/>
      <c r="E5" s="28"/>
      <c r="F5" s="29"/>
      <c r="G5" s="23"/>
      <c r="H5" s="28">
        <f t="shared" ref="H5:H15" si="0">(SUM(B5:D5))*G5</f>
        <v>0</v>
      </c>
      <c r="I5" s="43">
        <f>((B5*'Base Tables'!$O$2)+(C5*'Base Tables'!$O$3)+(D5*'Base Tables'!$O$4)+E5+F5)*G5</f>
        <v>0</v>
      </c>
    </row>
    <row r="6" spans="1:9" x14ac:dyDescent="0.25">
      <c r="A6" s="16" t="s">
        <v>3</v>
      </c>
      <c r="B6" s="27"/>
      <c r="C6" s="28">
        <v>2</v>
      </c>
      <c r="D6" s="28"/>
      <c r="E6" s="28"/>
      <c r="F6" s="29"/>
      <c r="G6" s="23">
        <v>0.33</v>
      </c>
      <c r="H6" s="28">
        <f t="shared" si="0"/>
        <v>0.66</v>
      </c>
      <c r="I6" s="43">
        <f>((B6*'Base Tables'!$O$2)+(C6*'Base Tables'!$O$3)+(D6*'Base Tables'!$O$4)+E6+F6)*G6</f>
        <v>41.401292307692309</v>
      </c>
    </row>
    <row r="7" spans="1:9" x14ac:dyDescent="0.25">
      <c r="A7" s="16" t="s">
        <v>4</v>
      </c>
      <c r="B7" s="27"/>
      <c r="C7" s="28"/>
      <c r="D7" s="28"/>
      <c r="E7" s="28"/>
      <c r="F7" s="29"/>
      <c r="G7" s="23"/>
      <c r="H7" s="28">
        <f t="shared" si="0"/>
        <v>0</v>
      </c>
      <c r="I7" s="43">
        <f>((B7*'Base Tables'!$O$2)+(C7*'Base Tables'!$O$3)+(D7*'Base Tables'!$O$4)+E7+F7)*G7</f>
        <v>0</v>
      </c>
    </row>
    <row r="8" spans="1:9" x14ac:dyDescent="0.25">
      <c r="A8" s="16" t="s">
        <v>44</v>
      </c>
      <c r="B8" s="27"/>
      <c r="C8" s="28"/>
      <c r="D8" s="28"/>
      <c r="E8" s="28"/>
      <c r="F8" s="29"/>
      <c r="G8" s="23"/>
      <c r="H8" s="28">
        <f t="shared" si="0"/>
        <v>0</v>
      </c>
      <c r="I8" s="43">
        <f>((B8*'Base Tables'!$O$2)+(C8*'Base Tables'!$O$3)+(D8*'Base Tables'!$O$4)+E8+F8)*G8</f>
        <v>0</v>
      </c>
    </row>
    <row r="9" spans="1:9" ht="30" x14ac:dyDescent="0.25">
      <c r="A9" s="16" t="s">
        <v>28</v>
      </c>
      <c r="B9" s="27"/>
      <c r="C9" s="28"/>
      <c r="D9" s="28"/>
      <c r="E9" s="28"/>
      <c r="F9" s="29"/>
      <c r="G9" s="23"/>
      <c r="H9" s="28">
        <f t="shared" si="0"/>
        <v>0</v>
      </c>
      <c r="I9" s="43">
        <f>((B9*'Base Tables'!$O$2)+(C9*'Base Tables'!$O$3)+(D9*'Base Tables'!$O$4)+E9+F9)*G9</f>
        <v>0</v>
      </c>
    </row>
    <row r="10" spans="1:9" ht="30" x14ac:dyDescent="0.25">
      <c r="A10" s="16" t="s">
        <v>29</v>
      </c>
      <c r="B10" s="27"/>
      <c r="C10" s="28"/>
      <c r="D10" s="28"/>
      <c r="E10" s="28"/>
      <c r="F10" s="29"/>
      <c r="G10" s="23"/>
      <c r="H10" s="28">
        <f t="shared" si="0"/>
        <v>0</v>
      </c>
      <c r="I10" s="43">
        <f>((B10*'Base Tables'!$O$2)+(C10*'Base Tables'!$O$3)+(D10*'Base Tables'!$O$4)+E10+F10)*G10</f>
        <v>0</v>
      </c>
    </row>
    <row r="11" spans="1:9" ht="30" x14ac:dyDescent="0.25">
      <c r="A11" s="16" t="s">
        <v>41</v>
      </c>
      <c r="B11" s="27"/>
      <c r="C11" s="28"/>
      <c r="D11" s="28"/>
      <c r="E11" s="28"/>
      <c r="F11" s="29"/>
      <c r="G11" s="23"/>
      <c r="H11" s="28">
        <f t="shared" si="0"/>
        <v>0</v>
      </c>
      <c r="I11" s="43">
        <f>((B11*'Base Tables'!$O$2)+(C11*'Base Tables'!$O$3)+(D11*'Base Tables'!$O$4)+E11+F11)*G11</f>
        <v>0</v>
      </c>
    </row>
    <row r="12" spans="1:9" ht="30" x14ac:dyDescent="0.25">
      <c r="A12" s="16" t="s">
        <v>38</v>
      </c>
      <c r="B12" s="27">
        <v>4</v>
      </c>
      <c r="C12" s="28">
        <v>16</v>
      </c>
      <c r="D12" s="28"/>
      <c r="E12" s="28"/>
      <c r="F12" s="29"/>
      <c r="G12" s="23">
        <v>0.33</v>
      </c>
      <c r="H12" s="28">
        <f t="shared" si="0"/>
        <v>6.6000000000000005</v>
      </c>
      <c r="I12" s="43">
        <f>((B12*'Base Tables'!$O$2)+(C12*'Base Tables'!$O$3)+(D12*'Base Tables'!$O$4)+E12+F12)*G12</f>
        <v>447.56326153846152</v>
      </c>
    </row>
    <row r="13" spans="1:9" x14ac:dyDescent="0.25">
      <c r="A13" s="16" t="s">
        <v>42</v>
      </c>
      <c r="B13" s="27">
        <v>1.5</v>
      </c>
      <c r="C13" s="28"/>
      <c r="D13" s="28">
        <v>1.5</v>
      </c>
      <c r="E13" s="28"/>
      <c r="F13" s="29">
        <v>10</v>
      </c>
      <c r="G13" s="23">
        <v>0.33</v>
      </c>
      <c r="H13" s="28">
        <f t="shared" si="0"/>
        <v>0.99</v>
      </c>
      <c r="I13" s="43">
        <f>((B13*'Base Tables'!$O$2)+(C13*'Base Tables'!$O$3)+(D13*'Base Tables'!$O$4)+E13+F13)*G13</f>
        <v>68.344142307692309</v>
      </c>
    </row>
    <row r="14" spans="1:9" ht="30" x14ac:dyDescent="0.25">
      <c r="A14" s="55" t="s">
        <v>33</v>
      </c>
      <c r="B14" s="56">
        <v>1</v>
      </c>
      <c r="C14" s="45">
        <v>4</v>
      </c>
      <c r="D14" s="45">
        <v>2</v>
      </c>
      <c r="E14" s="45"/>
      <c r="F14" s="57"/>
      <c r="G14" s="58">
        <v>0.33</v>
      </c>
      <c r="H14" s="28">
        <f t="shared" si="0"/>
        <v>2.31</v>
      </c>
      <c r="I14" s="43">
        <f>((B14*'Base Tables'!$O$2)+(C14*'Base Tables'!$O$3)+(D14*'Base Tables'!$O$4)+E14+F14)*G14</f>
        <v>140.43987692307692</v>
      </c>
    </row>
    <row r="15" spans="1:9" ht="20.25" customHeight="1" thickBot="1" x14ac:dyDescent="0.3">
      <c r="A15" s="19" t="s">
        <v>13</v>
      </c>
      <c r="B15" s="30"/>
      <c r="C15" s="31"/>
      <c r="D15" s="31">
        <v>1.5</v>
      </c>
      <c r="E15" s="31"/>
      <c r="F15" s="32">
        <v>50</v>
      </c>
      <c r="G15" s="24">
        <v>0.33</v>
      </c>
      <c r="H15" s="28">
        <f t="shared" si="0"/>
        <v>0.495</v>
      </c>
      <c r="I15" s="43">
        <f>((B15*'Base Tables'!$O$2)+(C15*'Base Tables'!$O$3)+(D15*'Base Tables'!$O$4)+E15+F15)*G15</f>
        <v>37.911796153846161</v>
      </c>
    </row>
    <row r="16" spans="1:9" ht="15.75" thickTop="1" x14ac:dyDescent="0.25">
      <c r="A16" s="15" t="s">
        <v>14</v>
      </c>
      <c r="B16" s="33">
        <f>SUM(B4:B15)</f>
        <v>6.5</v>
      </c>
      <c r="C16" s="33">
        <f>SUM(C4:C15)</f>
        <v>22</v>
      </c>
      <c r="D16" s="33">
        <f>SUM(D4:D15)</f>
        <v>5</v>
      </c>
      <c r="E16" s="33">
        <f>SUM(E4:E15)</f>
        <v>0</v>
      </c>
      <c r="F16" s="33">
        <f>SUM(F4:F15)</f>
        <v>60</v>
      </c>
      <c r="G16" s="22">
        <v>0.33</v>
      </c>
      <c r="H16" s="46">
        <f>SUM(H4:H15)</f>
        <v>11.055</v>
      </c>
      <c r="I16" s="49">
        <f>SUM(I4:I15)</f>
        <v>735.66036923076911</v>
      </c>
    </row>
  </sheetData>
  <mergeCells count="3">
    <mergeCell ref="B2:F2"/>
    <mergeCell ref="G2:I2"/>
    <mergeCell ref="A2:A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D10" sqref="D10"/>
    </sheetView>
  </sheetViews>
  <sheetFormatPr defaultRowHeight="15" x14ac:dyDescent="0.25"/>
  <cols>
    <col min="1" max="1" width="39.28515625" customWidth="1"/>
    <col min="5" max="5" width="10.5703125" bestFit="1" customWidth="1"/>
    <col min="8" max="8" width="10.5703125" bestFit="1" customWidth="1"/>
  </cols>
  <sheetData>
    <row r="1" spans="1:8" x14ac:dyDescent="0.25">
      <c r="A1" s="47" t="s">
        <v>45</v>
      </c>
    </row>
    <row r="2" spans="1:8" ht="51.75" x14ac:dyDescent="0.25">
      <c r="A2" s="7"/>
      <c r="B2" s="59" t="s">
        <v>55</v>
      </c>
      <c r="C2" s="60" t="s">
        <v>56</v>
      </c>
      <c r="D2" s="59" t="s">
        <v>50</v>
      </c>
      <c r="E2" s="59" t="s">
        <v>51</v>
      </c>
      <c r="F2" s="59" t="s">
        <v>52</v>
      </c>
      <c r="G2" s="60" t="s">
        <v>53</v>
      </c>
      <c r="H2" s="60" t="s">
        <v>54</v>
      </c>
    </row>
    <row r="3" spans="1:8" ht="26.25" x14ac:dyDescent="0.25">
      <c r="A3" s="59" t="s">
        <v>58</v>
      </c>
      <c r="B3" s="7">
        <v>0.33</v>
      </c>
      <c r="C3" s="61">
        <f>B3</f>
        <v>0.33</v>
      </c>
      <c r="D3" s="28">
        <f>'Table 1'!H17</f>
        <v>59.152500000000003</v>
      </c>
      <c r="E3" s="63">
        <f>H3-G3-F3</f>
        <v>3235.1145750000005</v>
      </c>
      <c r="F3" s="28">
        <f>'Table 1'!E17</f>
        <v>0</v>
      </c>
      <c r="G3" s="7">
        <f>'Table 1'!F17*'Table 1'!G17</f>
        <v>49.5</v>
      </c>
      <c r="H3" s="62">
        <f>'Table 1'!I17</f>
        <v>3284.6145750000005</v>
      </c>
    </row>
    <row r="4" spans="1:8" ht="26.25" x14ac:dyDescent="0.25">
      <c r="A4" s="59" t="s">
        <v>59</v>
      </c>
      <c r="B4" s="7">
        <f>'Table 2'!G17</f>
        <v>0.33</v>
      </c>
      <c r="C4" s="7">
        <f>B4</f>
        <v>0.33</v>
      </c>
      <c r="D4" s="28">
        <f>'Table 2'!H17</f>
        <v>64.102500000000006</v>
      </c>
      <c r="E4" s="63">
        <f>H4-G4-F4</f>
        <v>3520.0860750000006</v>
      </c>
      <c r="F4" s="28">
        <f>'Table 2'!E17</f>
        <v>0</v>
      </c>
      <c r="G4" s="7">
        <f>'Table 2'!F17*'Table 2'!G17</f>
        <v>49.5</v>
      </c>
      <c r="H4" s="63">
        <f>'Table 2'!I17</f>
        <v>3569.5860750000006</v>
      </c>
    </row>
    <row r="5" spans="1:8" ht="26.25" x14ac:dyDescent="0.25">
      <c r="A5" s="59" t="s">
        <v>60</v>
      </c>
      <c r="B5" s="7">
        <f>'Table 3'!G16</f>
        <v>0.33</v>
      </c>
      <c r="C5" s="7">
        <f>B5</f>
        <v>0.33</v>
      </c>
      <c r="D5" s="28">
        <f>'Table 3'!H16</f>
        <v>15.262500000000001</v>
      </c>
      <c r="E5" s="63">
        <f>H5-G5-F5</f>
        <v>806.23372500000016</v>
      </c>
      <c r="F5" s="28">
        <f>'Table 3'!E16</f>
        <v>0</v>
      </c>
      <c r="G5" s="7">
        <f>'Table 3'!F16*'Table 3'!G16</f>
        <v>49.5</v>
      </c>
      <c r="H5" s="63">
        <f>'Table 3'!I16</f>
        <v>855.73372500000016</v>
      </c>
    </row>
    <row r="6" spans="1:8" x14ac:dyDescent="0.25">
      <c r="A6" s="61" t="s">
        <v>49</v>
      </c>
      <c r="B6" s="7">
        <f t="shared" ref="B6:H6" si="0">SUM(B3:B5)</f>
        <v>0.99</v>
      </c>
      <c r="C6" s="7">
        <f t="shared" si="0"/>
        <v>0.99</v>
      </c>
      <c r="D6" s="7">
        <f t="shared" si="0"/>
        <v>138.51750000000001</v>
      </c>
      <c r="E6" s="63">
        <f t="shared" si="0"/>
        <v>7561.4343750000007</v>
      </c>
      <c r="F6" s="7">
        <f t="shared" si="0"/>
        <v>0</v>
      </c>
      <c r="G6" s="7">
        <f t="shared" si="0"/>
        <v>148.5</v>
      </c>
      <c r="H6" s="63">
        <f t="shared" si="0"/>
        <v>7709.9343750000007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3" sqref="C3"/>
    </sheetView>
  </sheetViews>
  <sheetFormatPr defaultRowHeight="15" x14ac:dyDescent="0.25"/>
  <cols>
    <col min="1" max="1" width="39.28515625" customWidth="1"/>
    <col min="5" max="5" width="10.5703125" bestFit="1" customWidth="1"/>
    <col min="8" max="8" width="10.5703125" bestFit="1" customWidth="1"/>
  </cols>
  <sheetData>
    <row r="1" spans="1:8" x14ac:dyDescent="0.25">
      <c r="A1" s="47" t="s">
        <v>57</v>
      </c>
    </row>
    <row r="2" spans="1:8" ht="51.75" x14ac:dyDescent="0.25">
      <c r="A2" s="7"/>
      <c r="B2" s="59" t="s">
        <v>55</v>
      </c>
      <c r="C2" s="60" t="s">
        <v>56</v>
      </c>
      <c r="D2" s="59" t="s">
        <v>50</v>
      </c>
      <c r="E2" s="59" t="s">
        <v>51</v>
      </c>
      <c r="F2" s="59" t="s">
        <v>52</v>
      </c>
      <c r="G2" s="60" t="s">
        <v>53</v>
      </c>
      <c r="H2" s="60" t="s">
        <v>54</v>
      </c>
    </row>
    <row r="3" spans="1:8" ht="26.25" x14ac:dyDescent="0.25">
      <c r="A3" s="59" t="s">
        <v>46</v>
      </c>
      <c r="B3" s="7">
        <v>0.33</v>
      </c>
      <c r="C3" s="61">
        <v>0.33</v>
      </c>
      <c r="D3" s="28">
        <f>'Table 4'!H17</f>
        <v>8.7449999999999992</v>
      </c>
      <c r="E3" s="63">
        <f>H3-G3-F3</f>
        <v>575.42049230769226</v>
      </c>
      <c r="F3" s="28">
        <f>'Table 4'!E17</f>
        <v>0</v>
      </c>
      <c r="G3" s="7">
        <f>'Table 4'!F17*'Table 4'!G17</f>
        <v>19.8</v>
      </c>
      <c r="H3" s="62">
        <f>'Table 4'!I17</f>
        <v>595.22049230769221</v>
      </c>
    </row>
    <row r="4" spans="1:8" ht="26.25" x14ac:dyDescent="0.25">
      <c r="A4" s="59" t="s">
        <v>47</v>
      </c>
      <c r="B4" s="28">
        <f>'Table 5'!G18</f>
        <v>0.33</v>
      </c>
      <c r="C4" s="28">
        <f>B4</f>
        <v>0.33</v>
      </c>
      <c r="D4" s="28">
        <f>'Table 5'!H18</f>
        <v>11.055</v>
      </c>
      <c r="E4" s="63">
        <f>H4-G4-F4</f>
        <v>715.86036923076915</v>
      </c>
      <c r="F4" s="28">
        <f>'Table 5'!E18</f>
        <v>0</v>
      </c>
      <c r="G4" s="7">
        <f>'Table 5'!F18*'Table 5'!G18</f>
        <v>19.8</v>
      </c>
      <c r="H4" s="63">
        <f>'Table 5'!I18</f>
        <v>735.66036923076911</v>
      </c>
    </row>
    <row r="5" spans="1:8" ht="26.25" x14ac:dyDescent="0.25">
      <c r="A5" s="59" t="s">
        <v>48</v>
      </c>
      <c r="B5" s="7">
        <f>'Table 6'!G16</f>
        <v>0.33</v>
      </c>
      <c r="C5" s="7">
        <f>B5</f>
        <v>0.33</v>
      </c>
      <c r="D5" s="28">
        <f>'Table 6'!H16</f>
        <v>11.055</v>
      </c>
      <c r="E5" s="63">
        <f>H5-G5-F5</f>
        <v>715.86036923076915</v>
      </c>
      <c r="F5" s="28">
        <f>'Table 6'!E16</f>
        <v>0</v>
      </c>
      <c r="G5" s="7">
        <f>'Table 6'!F16*'Table 6'!G16</f>
        <v>19.8</v>
      </c>
      <c r="H5" s="63">
        <f>'Table 6'!I16</f>
        <v>735.66036923076911</v>
      </c>
    </row>
    <row r="6" spans="1:8" x14ac:dyDescent="0.25">
      <c r="A6" s="61" t="s">
        <v>49</v>
      </c>
      <c r="B6" s="7">
        <f t="shared" ref="B6:H6" si="0">SUM(B3:B5)</f>
        <v>0.99</v>
      </c>
      <c r="C6" s="7">
        <f t="shared" si="0"/>
        <v>0.99</v>
      </c>
      <c r="D6" s="7">
        <f t="shared" si="0"/>
        <v>30.854999999999997</v>
      </c>
      <c r="E6" s="63">
        <f t="shared" si="0"/>
        <v>2007.1412307692308</v>
      </c>
      <c r="F6" s="7">
        <f t="shared" si="0"/>
        <v>0</v>
      </c>
      <c r="G6" s="7">
        <f t="shared" si="0"/>
        <v>59.400000000000006</v>
      </c>
      <c r="H6" s="63">
        <f t="shared" si="0"/>
        <v>2066.5412307692304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Base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Not Numbered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Watts-FitzGerald, Kelsey</dc:creator>
  <cp:lastModifiedBy>U.S. EPA User or Contractor</cp:lastModifiedBy>
  <cp:lastPrinted>2018-11-29T17:04:06Z</cp:lastPrinted>
  <dcterms:created xsi:type="dcterms:W3CDTF">2015-11-19T20:35:29Z</dcterms:created>
  <dcterms:modified xsi:type="dcterms:W3CDTF">2019-02-11T21:06:59Z</dcterms:modified>
</cp:coreProperties>
</file>