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mc:AlternateContent xmlns:mc="http://schemas.openxmlformats.org/markup-compatibility/2006">
    <mc:Choice Requires="x15">
      <x15ac:absPath xmlns:x15ac="http://schemas.microsoft.com/office/spreadsheetml/2010/11/ac" url="N:\PHH10\Information Collection Burden\OMB Control Numbers\2137-0034 - HazMat Shipping Papers &amp; Emergency Response Information\2019 HM-259\"/>
    </mc:Choice>
  </mc:AlternateContent>
  <bookViews>
    <workbookView xWindow="0" yWindow="0" windowWidth="28800" windowHeight="12210"/>
  </bookViews>
  <sheets>
    <sheet name="Sheet1"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1" l="1"/>
  <c r="H15" i="1" l="1"/>
  <c r="G4" i="1" l="1"/>
  <c r="E16" i="1"/>
  <c r="G7" i="1" l="1"/>
  <c r="H7" i="1" s="1"/>
  <c r="E17" i="1"/>
  <c r="D17" i="1"/>
  <c r="M12" i="1"/>
  <c r="N12" i="1" s="1"/>
  <c r="O12" i="1" s="1"/>
  <c r="F7" i="1"/>
  <c r="H4" i="1"/>
  <c r="I7" i="1" l="1"/>
  <c r="K7" i="1"/>
  <c r="D4" i="1"/>
  <c r="D11" i="1" l="1"/>
  <c r="F4" i="1"/>
  <c r="E11" i="1"/>
  <c r="I4" i="1" l="1"/>
  <c r="F11" i="1" s="1"/>
  <c r="K4" i="1"/>
  <c r="G11" i="1" s="1"/>
</calcChain>
</file>

<file path=xl/sharedStrings.xml><?xml version="1.0" encoding="utf-8"?>
<sst xmlns="http://schemas.openxmlformats.org/spreadsheetml/2006/main" count="36" uniqueCount="26">
  <si>
    <t>Total Burden Hours</t>
  </si>
  <si>
    <t>Salary Cost per Hour</t>
  </si>
  <si>
    <t>Total Salary Cost per Response</t>
  </si>
  <si>
    <t>Total Salary Cost</t>
  </si>
  <si>
    <t>Burden Cost per Hour</t>
  </si>
  <si>
    <t>Total Burden Cost</t>
  </si>
  <si>
    <t>Total Number of Respondents</t>
  </si>
  <si>
    <t>Total Number of Annual Responses</t>
  </si>
  <si>
    <t>Total Annual Burden Hours</t>
  </si>
  <si>
    <t>Total Annual Salary Costs</t>
  </si>
  <si>
    <t>Minutes per Response</t>
  </si>
  <si>
    <t>Shipping Papers</t>
  </si>
  <si>
    <t>Annual Number of Shipping Papers per Respondent</t>
  </si>
  <si>
    <t>Number of Respondents</t>
  </si>
  <si>
    <t>Notice of Pilot in Command</t>
  </si>
  <si>
    <t>Total Responses</t>
  </si>
  <si>
    <t>Seconds per Response</t>
  </si>
  <si>
    <t>Number of Responses</t>
  </si>
  <si>
    <t>Total Annual Shipping Papers</t>
  </si>
  <si>
    <t>Salary Costs:</t>
  </si>
  <si>
    <t>NOPIC</t>
  </si>
  <si>
    <t>Footnote</t>
  </si>
  <si>
    <t>BLS Mean Annual Wage</t>
  </si>
  <si>
    <t>Multiplier</t>
  </si>
  <si>
    <t>BLS Occupational Employment and Wages, May 2017: 53-2011 Airline Pilots, Copilots, and Flight Engineers, the mean annual wage is $161,280, https://www.bls.gov/oes/current/oes532011.htm.  Federal regulations set the maximum work hours and minimum requirements for rest between flights for most pilots. Airline pilots fly an average of 75 hours per month, therefore the hourly mean wage rate is $179.20 = $161,280/(75 hours/month x 12 months)</t>
  </si>
  <si>
    <t>BLS Occupational Employment and Wages, May 2017: 43-9061 Office Clerks, General, the mean hourly wage is $16.30, http://www.bls.gov/oes/current/oes439061.htm.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</si>
</sst>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43" formatCode="_(* #,##0.00_);_(* \(#,##0.00\);_(* &quot;-&quot;??_);_(@_)"/>
    <numFmt numFmtId="164" formatCode="&quot;$&quot;#,##0.00"/>
    <numFmt numFmtId="165" formatCode="&quot;$&quot;#,##0"/>
    <numFmt numFmtId="166" formatCode="#,##0.0000"/>
    <numFmt numFmtId="167" formatCode="#,##0.0000000000"/>
    <numFmt numFmtId="168" formatCode="_(* #,##0_);_(* \(#,##0\);_(* &quot;-&quot;??_);_(@_)"/>
    <numFmt numFmtId="169" formatCode="#,##0.0"/>
  </numFmts>
  <fonts count="7" x14ac:knownFonts="1">
    <font>
      <sz val="11"/>
      <color theme="1"/>
      <name val="Calibri"/>
      <family val="2"/>
      <scheme val="minor"/>
    </font>
    <font>
      <b/>
      <u/>
      <sz val="11"/>
      <color theme="1"/>
      <name val="Times New Roman"/>
      <family val="1"/>
    </font>
    <font>
      <u/>
      <sz val="11"/>
      <color theme="1"/>
      <name val="Times New Roman"/>
      <family val="1"/>
    </font>
    <font>
      <sz val="11"/>
      <color theme="1"/>
      <name val="Times New Roman"/>
      <family val="1"/>
    </font>
    <font>
      <sz val="12"/>
      <color theme="1"/>
      <name val="Times New Roman"/>
      <family val="1"/>
    </font>
    <font>
      <sz val="11"/>
      <color theme="1"/>
      <name val="Calibri"/>
      <family val="2"/>
      <scheme val="minor"/>
    </font>
    <font>
      <b/>
      <sz val="11"/>
      <color theme="1"/>
      <name val="Times New Roman"/>
      <family val="1"/>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5" fillId="0" borderId="0" applyFont="0" applyFill="0" applyBorder="0" applyAlignment="0" applyProtection="0"/>
    <xf numFmtId="44" fontId="5" fillId="0" borderId="0" applyFont="0" applyFill="0" applyBorder="0" applyAlignment="0" applyProtection="0"/>
  </cellStyleXfs>
  <cellXfs count="39">
    <xf numFmtId="0" fontId="0" fillId="0" borderId="0" xfId="0"/>
    <xf numFmtId="0" fontId="2" fillId="0" borderId="1" xfId="0" applyFont="1" applyBorder="1" applyAlignment="1">
      <alignment horizontal="center" wrapText="1"/>
    </xf>
    <xf numFmtId="0" fontId="1" fillId="0" borderId="1" xfId="0" applyFont="1" applyBorder="1" applyAlignment="1">
      <alignment horizontal="center" wrapText="1"/>
    </xf>
    <xf numFmtId="3" fontId="4" fillId="0" borderId="0" xfId="0" applyNumberFormat="1" applyFont="1"/>
    <xf numFmtId="0" fontId="3" fillId="0" borderId="1" xfId="0" applyFont="1" applyBorder="1" applyAlignment="1">
      <alignment horizontal="center" wrapText="1"/>
    </xf>
    <xf numFmtId="3" fontId="3" fillId="0" borderId="1" xfId="0" applyNumberFormat="1" applyFont="1" applyBorder="1" applyAlignment="1">
      <alignment horizontal="center" wrapText="1"/>
    </xf>
    <xf numFmtId="165" fontId="3" fillId="0" borderId="1" xfId="0" applyNumberFormat="1" applyFont="1" applyBorder="1" applyAlignment="1">
      <alignment horizontal="center" wrapText="1"/>
    </xf>
    <xf numFmtId="3" fontId="3" fillId="0" borderId="1" xfId="0" applyNumberFormat="1" applyFont="1" applyFill="1" applyBorder="1" applyAlignment="1">
      <alignment horizontal="center" wrapText="1"/>
    </xf>
    <xf numFmtId="0" fontId="3" fillId="0" borderId="0" xfId="0" applyFont="1" applyAlignment="1">
      <alignment horizontal="center" wrapText="1"/>
    </xf>
    <xf numFmtId="0" fontId="3" fillId="0" borderId="0" xfId="0" applyFont="1" applyAlignment="1">
      <alignment horizontal="center"/>
    </xf>
    <xf numFmtId="0" fontId="3" fillId="0" borderId="0" xfId="0" applyFont="1"/>
    <xf numFmtId="0" fontId="3" fillId="0" borderId="0" xfId="0" applyFont="1" applyAlignment="1">
      <alignment wrapText="1"/>
    </xf>
    <xf numFmtId="0" fontId="6" fillId="0" borderId="0" xfId="0" applyFont="1" applyAlignment="1">
      <alignment wrapText="1"/>
    </xf>
    <xf numFmtId="168" fontId="3" fillId="0" borderId="1" xfId="1" applyNumberFormat="1" applyFont="1" applyBorder="1" applyAlignment="1">
      <alignment horizontal="right" wrapText="1"/>
    </xf>
    <xf numFmtId="3" fontId="3" fillId="0" borderId="1" xfId="0" applyNumberFormat="1" applyFont="1" applyBorder="1" applyAlignment="1">
      <alignment horizontal="right" wrapText="1"/>
    </xf>
    <xf numFmtId="164" fontId="3" fillId="0" borderId="1" xfId="0" applyNumberFormat="1" applyFont="1" applyBorder="1" applyAlignment="1">
      <alignment horizontal="right" wrapText="1"/>
    </xf>
    <xf numFmtId="165" fontId="3" fillId="0" borderId="1" xfId="0" applyNumberFormat="1" applyFont="1" applyBorder="1" applyAlignment="1">
      <alignment horizontal="right" wrapText="1"/>
    </xf>
    <xf numFmtId="3" fontId="2" fillId="0" borderId="1" xfId="0" applyNumberFormat="1" applyFont="1" applyBorder="1" applyAlignment="1">
      <alignment horizontal="center" wrapText="1"/>
    </xf>
    <xf numFmtId="164" fontId="3" fillId="0" borderId="0" xfId="0" applyNumberFormat="1" applyFont="1"/>
    <xf numFmtId="0" fontId="3" fillId="0" borderId="0" xfId="0" applyFont="1" applyBorder="1" applyAlignment="1">
      <alignment horizontal="center" wrapText="1"/>
    </xf>
    <xf numFmtId="3" fontId="3" fillId="0" borderId="0" xfId="0" applyNumberFormat="1" applyFont="1" applyBorder="1" applyAlignment="1">
      <alignment horizontal="right" wrapText="1"/>
    </xf>
    <xf numFmtId="166" fontId="3" fillId="0" borderId="0" xfId="0" applyNumberFormat="1" applyFont="1" applyBorder="1" applyAlignment="1">
      <alignment horizontal="right" wrapText="1"/>
    </xf>
    <xf numFmtId="167" fontId="3" fillId="0" borderId="0" xfId="0" applyNumberFormat="1" applyFont="1" applyBorder="1" applyAlignment="1">
      <alignment horizontal="right" wrapText="1"/>
    </xf>
    <xf numFmtId="164" fontId="3" fillId="0" borderId="0" xfId="0" applyNumberFormat="1" applyFont="1" applyBorder="1" applyAlignment="1">
      <alignment horizontal="right" wrapText="1"/>
    </xf>
    <xf numFmtId="165" fontId="3" fillId="0" borderId="0" xfId="0" applyNumberFormat="1" applyFont="1" applyBorder="1" applyAlignment="1">
      <alignment horizontal="right" wrapText="1"/>
    </xf>
    <xf numFmtId="0" fontId="3" fillId="0" borderId="0" xfId="0" applyFont="1" applyBorder="1"/>
    <xf numFmtId="169" fontId="3" fillId="0" borderId="1" xfId="0" applyNumberFormat="1" applyFont="1" applyBorder="1" applyAlignment="1">
      <alignment horizontal="right" wrapText="1"/>
    </xf>
    <xf numFmtId="0" fontId="1" fillId="0" borderId="0" xfId="0" applyFont="1" applyAlignment="1">
      <alignment wrapText="1"/>
    </xf>
    <xf numFmtId="0" fontId="3" fillId="0" borderId="0" xfId="0" applyFont="1" applyAlignment="1">
      <alignment vertical="center" wrapText="1"/>
    </xf>
    <xf numFmtId="0" fontId="1" fillId="0" borderId="0" xfId="0" applyFont="1"/>
    <xf numFmtId="165" fontId="3" fillId="0" borderId="0" xfId="2" applyNumberFormat="1" applyFont="1"/>
    <xf numFmtId="4" fontId="3" fillId="0" borderId="0" xfId="0" applyNumberFormat="1" applyFont="1"/>
    <xf numFmtId="0" fontId="3" fillId="2" borderId="1" xfId="0" applyFont="1" applyFill="1" applyBorder="1" applyAlignment="1">
      <alignment horizontal="center" wrapText="1"/>
    </xf>
    <xf numFmtId="0" fontId="3" fillId="2" borderId="1" xfId="0" applyFont="1" applyFill="1" applyBorder="1" applyAlignment="1">
      <alignment horizontal="right"/>
    </xf>
    <xf numFmtId="43" fontId="3" fillId="2" borderId="1" xfId="1" applyFont="1" applyFill="1" applyBorder="1" applyAlignment="1">
      <alignment horizontal="right"/>
    </xf>
    <xf numFmtId="3" fontId="3" fillId="2" borderId="1" xfId="0" applyNumberFormat="1" applyFont="1" applyFill="1" applyBorder="1" applyAlignment="1">
      <alignment horizontal="right" wrapText="1"/>
    </xf>
    <xf numFmtId="1" fontId="3" fillId="2" borderId="1" xfId="0" applyNumberFormat="1" applyFont="1" applyFill="1" applyBorder="1" applyAlignment="1">
      <alignment horizontal="right"/>
    </xf>
    <xf numFmtId="164" fontId="3" fillId="2" borderId="1" xfId="0" applyNumberFormat="1" applyFont="1" applyFill="1" applyBorder="1" applyAlignment="1">
      <alignment horizontal="right" wrapText="1"/>
    </xf>
    <xf numFmtId="165" fontId="3" fillId="2" borderId="1" xfId="0" applyNumberFormat="1" applyFont="1" applyFill="1" applyBorder="1" applyAlignment="1">
      <alignment horizontal="right"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3"/>
  <sheetViews>
    <sheetView tabSelected="1" workbookViewId="0">
      <selection activeCell="C12" sqref="C12"/>
    </sheetView>
  </sheetViews>
  <sheetFormatPr defaultColWidth="9.1796875" defaultRowHeight="14" x14ac:dyDescent="0.3"/>
  <cols>
    <col min="1" max="1" width="17.54296875" style="11" customWidth="1"/>
    <col min="2" max="2" width="25.1796875" style="10" customWidth="1"/>
    <col min="3" max="3" width="22.81640625" style="10" bestFit="1" customWidth="1"/>
    <col min="4" max="4" width="13.1796875" style="10" customWidth="1"/>
    <col min="5" max="6" width="11.81640625" style="10" customWidth="1"/>
    <col min="7" max="7" width="12.26953125" style="10" customWidth="1"/>
    <col min="8" max="8" width="16.54296875" style="10" customWidth="1"/>
    <col min="9" max="9" width="13.1796875" style="10" customWidth="1"/>
    <col min="10" max="10" width="11.81640625" style="10" customWidth="1"/>
    <col min="11" max="11" width="12.54296875" style="10" customWidth="1"/>
    <col min="12" max="16384" width="9.1796875" style="10"/>
  </cols>
  <sheetData>
    <row r="2" spans="1:15" x14ac:dyDescent="0.3">
      <c r="A2" s="8"/>
      <c r="B2" s="9"/>
      <c r="C2" s="9"/>
      <c r="D2" s="9"/>
      <c r="E2" s="9"/>
      <c r="F2" s="9"/>
      <c r="G2" s="9"/>
      <c r="H2" s="9"/>
      <c r="I2" s="9"/>
      <c r="J2" s="9"/>
      <c r="K2" s="9"/>
      <c r="L2" s="9"/>
      <c r="M2" s="9"/>
    </row>
    <row r="3" spans="1:15" ht="42" x14ac:dyDescent="0.3">
      <c r="A3" s="2"/>
      <c r="B3" s="1" t="s">
        <v>13</v>
      </c>
      <c r="C3" s="1" t="s">
        <v>12</v>
      </c>
      <c r="D3" s="1" t="s">
        <v>18</v>
      </c>
      <c r="E3" s="1" t="s">
        <v>10</v>
      </c>
      <c r="F3" s="1" t="s">
        <v>0</v>
      </c>
      <c r="G3" s="1" t="s">
        <v>1</v>
      </c>
      <c r="H3" s="1" t="s">
        <v>2</v>
      </c>
      <c r="I3" s="1" t="s">
        <v>3</v>
      </c>
      <c r="J3" s="1" t="s">
        <v>4</v>
      </c>
      <c r="K3" s="1" t="s">
        <v>5</v>
      </c>
    </row>
    <row r="4" spans="1:15" x14ac:dyDescent="0.3">
      <c r="A4" s="4" t="s">
        <v>11</v>
      </c>
      <c r="B4" s="13">
        <v>260000</v>
      </c>
      <c r="C4" s="14">
        <v>673.97881919999998</v>
      </c>
      <c r="D4" s="14">
        <f>B4*C4</f>
        <v>175234492.99199998</v>
      </c>
      <c r="E4" s="26">
        <v>1.5745819999999999</v>
      </c>
      <c r="F4" s="14">
        <f>D4*(E4/60)</f>
        <v>4598684.6407388216</v>
      </c>
      <c r="G4" s="15">
        <f>E16</f>
        <v>16.3</v>
      </c>
      <c r="H4" s="15">
        <f>(E4/60)*G4</f>
        <v>0.42776144333333332</v>
      </c>
      <c r="I4" s="16">
        <f>F4*H4</f>
        <v>1967139.9793572698</v>
      </c>
      <c r="J4" s="15">
        <v>0</v>
      </c>
      <c r="K4" s="16">
        <f>F4*J4</f>
        <v>0</v>
      </c>
    </row>
    <row r="5" spans="1:15" x14ac:dyDescent="0.3">
      <c r="A5" s="19"/>
      <c r="B5" s="20"/>
      <c r="C5" s="20"/>
      <c r="D5" s="20"/>
      <c r="E5" s="21"/>
      <c r="F5" s="21"/>
      <c r="G5" s="22"/>
      <c r="H5" s="20"/>
      <c r="I5" s="23"/>
      <c r="J5" s="23"/>
      <c r="K5" s="24"/>
      <c r="L5" s="23"/>
      <c r="M5" s="24"/>
      <c r="N5" s="25"/>
      <c r="O5" s="25"/>
    </row>
    <row r="6" spans="1:15" ht="28" x14ac:dyDescent="0.3">
      <c r="A6" s="4"/>
      <c r="B6" s="1" t="s">
        <v>13</v>
      </c>
      <c r="C6" s="17" t="s">
        <v>17</v>
      </c>
      <c r="D6" s="17" t="s">
        <v>15</v>
      </c>
      <c r="E6" s="1" t="s">
        <v>16</v>
      </c>
      <c r="F6" s="1" t="s">
        <v>0</v>
      </c>
      <c r="G6" s="1" t="s">
        <v>1</v>
      </c>
      <c r="H6" s="1" t="s">
        <v>2</v>
      </c>
      <c r="I6" s="1" t="s">
        <v>3</v>
      </c>
      <c r="J6" s="1" t="s">
        <v>4</v>
      </c>
      <c r="K6" s="1" t="s">
        <v>5</v>
      </c>
    </row>
    <row r="7" spans="1:15" s="9" customFormat="1" ht="28" x14ac:dyDescent="0.3">
      <c r="A7" s="32" t="s">
        <v>14</v>
      </c>
      <c r="B7" s="33">
        <v>150</v>
      </c>
      <c r="C7" s="34">
        <v>13176.5</v>
      </c>
      <c r="D7" s="35">
        <f>(B7*C7)</f>
        <v>1976475</v>
      </c>
      <c r="E7" s="36">
        <v>10</v>
      </c>
      <c r="F7" s="35">
        <f>D7*(E7/60/60)</f>
        <v>5490.208333333333</v>
      </c>
      <c r="G7" s="37">
        <f>E17</f>
        <v>179.2</v>
      </c>
      <c r="H7" s="37">
        <f>(E7/60/60)*G7</f>
        <v>0.49777777777777771</v>
      </c>
      <c r="I7" s="38">
        <f>F7*G7</f>
        <v>983845.33333333326</v>
      </c>
      <c r="J7" s="37">
        <v>0</v>
      </c>
      <c r="K7" s="38">
        <f>F7*J7</f>
        <v>0</v>
      </c>
    </row>
    <row r="8" spans="1:15" x14ac:dyDescent="0.3">
      <c r="I8" s="18"/>
    </row>
    <row r="10" spans="1:15" ht="56" x14ac:dyDescent="0.3">
      <c r="C10" s="2" t="s">
        <v>6</v>
      </c>
      <c r="D10" s="2" t="s">
        <v>7</v>
      </c>
      <c r="E10" s="2" t="s">
        <v>8</v>
      </c>
      <c r="F10" s="2" t="s">
        <v>9</v>
      </c>
      <c r="G10" s="2" t="s">
        <v>5</v>
      </c>
    </row>
    <row r="11" spans="1:15" x14ac:dyDescent="0.3">
      <c r="C11" s="7">
        <v>260000</v>
      </c>
      <c r="D11" s="5">
        <f>D4+D7</f>
        <v>177210967.99199998</v>
      </c>
      <c r="E11" s="5">
        <f>F4+F7</f>
        <v>4604174.8490721546</v>
      </c>
      <c r="F11" s="6">
        <f>I4+I7</f>
        <v>2950985.3126906031</v>
      </c>
      <c r="G11" s="6">
        <f>K4+K7</f>
        <v>0</v>
      </c>
    </row>
    <row r="12" spans="1:15" x14ac:dyDescent="0.3">
      <c r="M12" s="10">
        <f>5474/D7</f>
        <v>2.7695771512414777E-3</v>
      </c>
      <c r="N12" s="10">
        <f>M12*60</f>
        <v>0.16617462907448866</v>
      </c>
      <c r="O12" s="10">
        <f>N12*60</f>
        <v>9.9704777444693189</v>
      </c>
    </row>
    <row r="13" spans="1:15" ht="15.5" x14ac:dyDescent="0.35">
      <c r="C13" s="3"/>
    </row>
    <row r="15" spans="1:15" ht="28" x14ac:dyDescent="0.3">
      <c r="A15" s="27" t="s">
        <v>19</v>
      </c>
      <c r="B15" s="29" t="s">
        <v>21</v>
      </c>
      <c r="C15" s="29" t="s">
        <v>22</v>
      </c>
      <c r="D15" s="29" t="s">
        <v>23</v>
      </c>
      <c r="E15" s="27" t="s">
        <v>1</v>
      </c>
      <c r="H15" s="10">
        <f>5474+470.7</f>
        <v>5944.7</v>
      </c>
    </row>
    <row r="16" spans="1:15" ht="98" x14ac:dyDescent="0.3">
      <c r="A16" s="11" t="s">
        <v>11</v>
      </c>
      <c r="B16" s="11" t="s">
        <v>25</v>
      </c>
      <c r="C16" s="31">
        <v>16.3</v>
      </c>
      <c r="D16" s="10">
        <v>1</v>
      </c>
      <c r="E16" s="18">
        <f>C16/D16</f>
        <v>16.3</v>
      </c>
    </row>
    <row r="17" spans="1:5" ht="238" x14ac:dyDescent="0.3">
      <c r="A17" s="28" t="s">
        <v>20</v>
      </c>
      <c r="B17" s="11" t="s">
        <v>24</v>
      </c>
      <c r="C17" s="30">
        <v>161280</v>
      </c>
      <c r="D17" s="10">
        <f>75*12</f>
        <v>900</v>
      </c>
      <c r="E17" s="18">
        <f>C17/D17</f>
        <v>179.2</v>
      </c>
    </row>
    <row r="23" spans="1:5" x14ac:dyDescent="0.3">
      <c r="A23" s="1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Shelby.Geller</dc:creator>
  <cp:lastModifiedBy>USDOT_User</cp:lastModifiedBy>
  <dcterms:created xsi:type="dcterms:W3CDTF">2018-03-23T14:14:00Z</dcterms:created>
  <dcterms:modified xsi:type="dcterms:W3CDTF">2019-02-14T16:29:44Z</dcterms:modified>
</cp:coreProperties>
</file>