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Amanda S\ICR Renewals - 041317\2018 Project Work\0659.14 Large Appliances Coating NSPS\Prepared for EPA\"/>
    </mc:Choice>
  </mc:AlternateContent>
  <xr:revisionPtr revIDLastSave="0" documentId="13_ncr:1_{09912598-4A21-427F-B8A5-8CC9D7C38332}" xr6:coauthVersionLast="36" xr6:coauthVersionMax="36" xr10:uidLastSave="{00000000-0000-0000-0000-000000000000}"/>
  <bookViews>
    <workbookView xWindow="0" yWindow="0" windowWidth="28800" windowHeight="12810" xr2:uid="{36072A5E-1B58-4F98-BD1C-3E4F69359EF2}"/>
  </bookViews>
  <sheets>
    <sheet name="Table 1" sheetId="1" r:id="rId1"/>
    <sheet name="Table 2" sheetId="2" r:id="rId2"/>
    <sheet name="Capital &amp; O&amp;M" sheetId="3" r:id="rId3"/>
    <sheet name="# Responses" sheetId="4" r:id="rId4"/>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 i="4" l="1"/>
  <c r="C8" i="4"/>
  <c r="C7" i="4"/>
  <c r="C5" i="4"/>
  <c r="B9" i="4"/>
  <c r="B8" i="4"/>
  <c r="B7" i="4"/>
  <c r="B6" i="4"/>
  <c r="E6" i="4" s="1"/>
  <c r="B5" i="4"/>
  <c r="B4" i="4"/>
  <c r="E4" i="4" s="1"/>
  <c r="E11" i="2"/>
  <c r="E12" i="2"/>
  <c r="C12" i="2"/>
  <c r="D12" i="2" s="1"/>
  <c r="C11" i="2"/>
  <c r="D11" i="2" s="1"/>
  <c r="C9" i="2"/>
  <c r="D9" i="2" s="1"/>
  <c r="F9" i="2" s="1"/>
  <c r="C8" i="2"/>
  <c r="D8" i="2" s="1"/>
  <c r="F8" i="2" s="1"/>
  <c r="C7" i="2"/>
  <c r="D7" i="2" s="1"/>
  <c r="F7" i="2" s="1"/>
  <c r="C5" i="2"/>
  <c r="D5" i="2" s="1"/>
  <c r="F5" i="2" s="1"/>
  <c r="C4" i="2"/>
  <c r="D4" i="2" s="1"/>
  <c r="F4" i="2" s="1"/>
  <c r="D10" i="2"/>
  <c r="F10" i="2" s="1"/>
  <c r="G10" i="2" s="1"/>
  <c r="M9" i="2"/>
  <c r="M3" i="2" s="1"/>
  <c r="M8" i="2"/>
  <c r="K3" i="2" s="1"/>
  <c r="M7" i="2"/>
  <c r="L3" i="2"/>
  <c r="D25" i="1"/>
  <c r="F25" i="1" s="1"/>
  <c r="H25" i="1" s="1"/>
  <c r="D23" i="1"/>
  <c r="F23" i="1" s="1"/>
  <c r="D17" i="1"/>
  <c r="F17" i="1" s="1"/>
  <c r="D16" i="1"/>
  <c r="F16" i="1" s="1"/>
  <c r="D14" i="1"/>
  <c r="F14" i="1" s="1"/>
  <c r="D13" i="1"/>
  <c r="F13" i="1" s="1"/>
  <c r="D12" i="1"/>
  <c r="F12" i="1" s="1"/>
  <c r="H12" i="1" s="1"/>
  <c r="M10" i="1"/>
  <c r="M3" i="1" s="1"/>
  <c r="M9" i="1"/>
  <c r="L3" i="1" s="1"/>
  <c r="D9" i="1"/>
  <c r="F9" i="1" s="1"/>
  <c r="M8" i="1"/>
  <c r="K3" i="1" s="1"/>
  <c r="D8" i="1"/>
  <c r="F8" i="1" s="1"/>
  <c r="G8" i="1" s="1"/>
  <c r="D6" i="1"/>
  <c r="F6" i="1" s="1"/>
  <c r="G3" i="3"/>
  <c r="I28" i="1" s="1"/>
  <c r="D3" i="3"/>
  <c r="E9" i="4" l="1"/>
  <c r="E7" i="4"/>
  <c r="E8" i="4"/>
  <c r="E5" i="4"/>
  <c r="F11" i="2"/>
  <c r="G11" i="2" s="1"/>
  <c r="F12" i="2"/>
  <c r="H12" i="2" s="1"/>
  <c r="H8" i="2"/>
  <c r="G8" i="2"/>
  <c r="G4" i="2"/>
  <c r="H4" i="2"/>
  <c r="H9" i="2"/>
  <c r="G9" i="2"/>
  <c r="H5" i="2"/>
  <c r="G5" i="2"/>
  <c r="H7" i="2"/>
  <c r="G7" i="2"/>
  <c r="H10" i="2"/>
  <c r="I10" i="2" s="1"/>
  <c r="H16" i="1"/>
  <c r="G16" i="1"/>
  <c r="H14" i="1"/>
  <c r="G14" i="1"/>
  <c r="I14" i="1" s="1"/>
  <c r="H17" i="1"/>
  <c r="G17" i="1"/>
  <c r="I17" i="1" s="1"/>
  <c r="G6" i="1"/>
  <c r="B12" i="4" s="1"/>
  <c r="H6" i="1"/>
  <c r="G9" i="1"/>
  <c r="H9" i="1"/>
  <c r="H13" i="1"/>
  <c r="G13" i="1"/>
  <c r="I13" i="1" s="1"/>
  <c r="H8" i="1"/>
  <c r="I8" i="1" s="1"/>
  <c r="H23" i="1"/>
  <c r="G23" i="1"/>
  <c r="G12" i="1"/>
  <c r="I12" i="1" s="1"/>
  <c r="G25" i="1"/>
  <c r="I25" i="1" s="1"/>
  <c r="E10" i="4" l="1"/>
  <c r="B13" i="4" s="1"/>
  <c r="I5" i="2"/>
  <c r="I16" i="1"/>
  <c r="H11" i="2"/>
  <c r="I11" i="2" s="1"/>
  <c r="I7" i="2"/>
  <c r="I8" i="2"/>
  <c r="I9" i="2"/>
  <c r="G12" i="2"/>
  <c r="I12" i="2" s="1"/>
  <c r="I4" i="2"/>
  <c r="I9" i="1"/>
  <c r="I23" i="1"/>
  <c r="I26" i="1" s="1"/>
  <c r="F18" i="1"/>
  <c r="F26" i="1"/>
  <c r="I6" i="1"/>
  <c r="F27" i="1" l="1"/>
  <c r="I13" i="2"/>
  <c r="F13" i="2"/>
  <c r="I18" i="1"/>
  <c r="I27" i="1" s="1"/>
  <c r="I29" i="1" s="1"/>
</calcChain>
</file>

<file path=xl/sharedStrings.xml><?xml version="1.0" encoding="utf-8"?>
<sst xmlns="http://schemas.openxmlformats.org/spreadsheetml/2006/main" count="128" uniqueCount="115">
  <si>
    <t>Capital/Startup vs. Operation and Maintenance (O&amp;M) Costs</t>
  </si>
  <si>
    <t>(A)
Continuous Monitoring Device</t>
  </si>
  <si>
    <t>(B)
Capital/Startup Cost for One Respondent</t>
  </si>
  <si>
    <t>(C)
Number of New Respondents</t>
  </si>
  <si>
    <t>(D)
Total Capital/Startup Cost
(B x C)</t>
  </si>
  <si>
    <t>(E)
Annual O&amp;M Costs for One Respondent</t>
  </si>
  <si>
    <t>(G)
Total O&amp;M
(E x F)</t>
  </si>
  <si>
    <t>Temperature</t>
  </si>
  <si>
    <t>Table 1: Annual Respondent Burden and Cost – NSPS for Surface Coating of Large Appliances (40 CFR Part 60, Subpart SS)
(Renewal)</t>
  </si>
  <si>
    <t>BURDEN ITEM</t>
  </si>
  <si>
    <t>Person‑Hours per occurrence
(A)</t>
  </si>
  <si>
    <t>Number of occurrences per year
(B)</t>
  </si>
  <si>
    <r>
      <t xml:space="preserve">Respondents per Year </t>
    </r>
    <r>
      <rPr>
        <vertAlign val="superscript"/>
        <sz val="10"/>
        <rFont val="Times New Roman"/>
        <family val="1"/>
      </rPr>
      <t>a</t>
    </r>
    <r>
      <rPr>
        <sz val="10"/>
        <rFont val="Times New Roman"/>
        <family val="1"/>
      </rPr>
      <t xml:space="preserve">
(D)</t>
    </r>
  </si>
  <si>
    <t>Technical Person Hours per Year
(E=CxD)
(E)</t>
  </si>
  <si>
    <t>Managerial Person Hours per Year
(F=Ex0.05)
(F)</t>
  </si>
  <si>
    <t>Clerical Person Hours per Year
(G=Ex0.10)
(G)</t>
  </si>
  <si>
    <r>
      <t xml:space="preserve">Annual Costs per Year </t>
    </r>
    <r>
      <rPr>
        <vertAlign val="superscript"/>
        <sz val="10"/>
        <rFont val="Times New Roman"/>
        <family val="1"/>
      </rPr>
      <t>b</t>
    </r>
    <r>
      <rPr>
        <sz val="10"/>
        <rFont val="Times New Roman"/>
        <family val="1"/>
      </rPr>
      <t xml:space="preserve">
(H)</t>
    </r>
  </si>
  <si>
    <t>Managerial
(per hour)</t>
  </si>
  <si>
    <t>Technical
(per hour)</t>
  </si>
  <si>
    <t>Clerical
(per hour)</t>
  </si>
  <si>
    <t>1.  Applications</t>
  </si>
  <si>
    <t>N/A</t>
  </si>
  <si>
    <t>2.  Survey and Studies</t>
  </si>
  <si>
    <t>3.  Reporting requirements</t>
  </si>
  <si>
    <t>Labor Type</t>
  </si>
  <si>
    <t xml:space="preserve">                Initial Performance Tests</t>
  </si>
  <si>
    <t>Mgmt.</t>
  </si>
  <si>
    <t xml:space="preserve">                Repeat Performance Tests</t>
  </si>
  <si>
    <t>Tech.</t>
  </si>
  <si>
    <t>See 3b</t>
  </si>
  <si>
    <t>Cler.</t>
  </si>
  <si>
    <t xml:space="preserve">                 Notification of Construction/ Reconstruction</t>
  </si>
  <si>
    <t xml:space="preserve">                 Notification of Initial Performance Test</t>
  </si>
  <si>
    <t xml:space="preserve">                 Notification of Actual Startup</t>
  </si>
  <si>
    <t xml:space="preserve">                 Report of Performance Test</t>
  </si>
  <si>
    <t>Subtotal for Reporting Requirements</t>
  </si>
  <si>
    <t>4.  Recordkeeping requirements</t>
  </si>
  <si>
    <t xml:space="preserve">     B. Plan activities</t>
  </si>
  <si>
    <t xml:space="preserve">     D. Develop record system</t>
  </si>
  <si>
    <t>Subtotal for Recordkeeping Requirements</t>
  </si>
  <si>
    <r>
      <t>TOTAL LABOR BURDEN AND COST (rounded)</t>
    </r>
    <r>
      <rPr>
        <b/>
        <vertAlign val="superscript"/>
        <sz val="10"/>
        <rFont val="Times New Roman"/>
        <family val="1"/>
      </rPr>
      <t>g</t>
    </r>
  </si>
  <si>
    <t>Assumptions:</t>
  </si>
  <si>
    <t>Table 2: Average Annual EPA Burden and Cost – NSPS for Surface Coating of Large Appliances (40 CFR Part 60, Subpart SS) (Renewal)</t>
  </si>
  <si>
    <t>Activity</t>
  </si>
  <si>
    <t>EPA Hours per Occurrence
(A)</t>
  </si>
  <si>
    <t>EPA Person Hours per Year
(C=AxB)
(C)</t>
  </si>
  <si>
    <r>
      <t xml:space="preserve">Respondents per Year
(D) </t>
    </r>
    <r>
      <rPr>
        <vertAlign val="superscript"/>
        <sz val="10"/>
        <rFont val="Times New Roman"/>
        <family val="1"/>
      </rPr>
      <t>a</t>
    </r>
  </si>
  <si>
    <r>
      <t xml:space="preserve">Annual Costs ($/year) </t>
    </r>
    <r>
      <rPr>
        <vertAlign val="superscript"/>
        <sz val="10"/>
        <rFont val="Times New Roman"/>
        <family val="1"/>
      </rPr>
      <t>b</t>
    </r>
    <r>
      <rPr>
        <sz val="10"/>
        <rFont val="Times New Roman"/>
        <family val="1"/>
      </rPr>
      <t xml:space="preserve">
(H)</t>
    </r>
  </si>
  <si>
    <t xml:space="preserve">     Report review </t>
  </si>
  <si>
    <t>Hourly Mean Wage</t>
  </si>
  <si>
    <t>With  Fringe &amp; Overhead</t>
  </si>
  <si>
    <t>(GS- 12, step 1) - Tech.</t>
  </si>
  <si>
    <t>(GS- 13, step 5) - Mgmt.</t>
  </si>
  <si>
    <t xml:space="preserve">     Notification of Actual Startup</t>
  </si>
  <si>
    <t>(GS-6, step 3) - Cler.</t>
  </si>
  <si>
    <t>Total Annual Responses</t>
  </si>
  <si>
    <t>(A)</t>
  </si>
  <si>
    <t>Information Collection Activity</t>
  </si>
  <si>
    <t>(B)</t>
  </si>
  <si>
    <t>Number of Respondents</t>
  </si>
  <si>
    <t>(C)</t>
  </si>
  <si>
    <t>Number of Responses</t>
  </si>
  <si>
    <t>(D)</t>
  </si>
  <si>
    <t>Number of Existing Respondents That Keep Records But Do Not Submit Reports</t>
  </si>
  <si>
    <t>(E)</t>
  </si>
  <si>
    <t>Notification of construction/ reconstruction</t>
  </si>
  <si>
    <t>Notification of performance test</t>
  </si>
  <si>
    <t>Notification of actual startup</t>
  </si>
  <si>
    <t>Report of performance test</t>
  </si>
  <si>
    <t>Semiannual report</t>
  </si>
  <si>
    <t>Total</t>
  </si>
  <si>
    <t>Total Annual Responses
E=(BxC)+D</t>
  </si>
  <si>
    <t>Quarterly Excess Emissions Report and Semiannual Monitoring Systems Performance Report</t>
  </si>
  <si>
    <t>Hours Per Response:</t>
  </si>
  <si>
    <t>Total Respondent Hours:</t>
  </si>
  <si>
    <r>
      <t xml:space="preserve">Respondant Rates
</t>
    </r>
    <r>
      <rPr>
        <sz val="8"/>
        <rFont val="Times New Roman"/>
        <family val="1"/>
      </rPr>
      <t>(Source: United States Department of Labor, Bureau of Labor Statistics, June 2018, “Table 2. Civilian Workers, by occupational and industry group.”)</t>
    </r>
  </si>
  <si>
    <r>
      <t>Total Compensation ($/hr)</t>
    </r>
    <r>
      <rPr>
        <sz val="10"/>
        <rFont val="Times New Roman"/>
        <family val="1"/>
      </rPr>
      <t xml:space="preserve"> </t>
    </r>
  </si>
  <si>
    <r>
      <t>Loaded Rate</t>
    </r>
    <r>
      <rPr>
        <sz val="10"/>
        <rFont val="Times New Roman"/>
        <family val="1"/>
      </rPr>
      <t xml:space="preserve"> (Rate + 110%rate)</t>
    </r>
  </si>
  <si>
    <t xml:space="preserve">        A. Familiarization with regulatory requirements</t>
  </si>
  <si>
    <t xml:space="preserve">     A. Familiarization with regulatory requirements</t>
  </si>
  <si>
    <r>
      <t>TOTAL CAPITAL AND O&amp;M COST (rounded)</t>
    </r>
    <r>
      <rPr>
        <b/>
        <vertAlign val="superscript"/>
        <sz val="10"/>
        <rFont val="Times New Roman"/>
        <family val="1"/>
      </rPr>
      <t>g</t>
    </r>
  </si>
  <si>
    <t xml:space="preserve">         B. Required Activities</t>
  </si>
  <si>
    <t xml:space="preserve">          C. Gather Existing Information</t>
  </si>
  <si>
    <t xml:space="preserve">          D. Write Report</t>
  </si>
  <si>
    <r>
      <t xml:space="preserve">                 Semiannual Report </t>
    </r>
    <r>
      <rPr>
        <vertAlign val="superscript"/>
        <sz val="10"/>
        <rFont val="Times New Roman"/>
        <family val="1"/>
      </rPr>
      <t>c</t>
    </r>
  </si>
  <si>
    <r>
      <t xml:space="preserve">                  Quarterly Excess Emissions Report and Semiannual Monitoring Systems Performance Report </t>
    </r>
    <r>
      <rPr>
        <vertAlign val="superscript"/>
        <sz val="10"/>
        <rFont val="Times New Roman"/>
        <family val="1"/>
      </rPr>
      <t>d</t>
    </r>
  </si>
  <si>
    <t xml:space="preserve">     C. Implement activities</t>
  </si>
  <si>
    <r>
      <t xml:space="preserve">           Monthly Performance Test </t>
    </r>
    <r>
      <rPr>
        <vertAlign val="superscript"/>
        <sz val="10"/>
        <rFont val="Times New Roman"/>
        <family val="1"/>
      </rPr>
      <t>e</t>
    </r>
  </si>
  <si>
    <r>
      <t xml:space="preserve">             Records of Operating Parameter </t>
    </r>
    <r>
      <rPr>
        <vertAlign val="superscript"/>
        <sz val="10"/>
        <rFont val="Times New Roman"/>
        <family val="1"/>
      </rPr>
      <t>f</t>
    </r>
  </si>
  <si>
    <r>
      <t>GRAND TOTAL (rounded)</t>
    </r>
    <r>
      <rPr>
        <b/>
        <vertAlign val="superscript"/>
        <sz val="10"/>
        <rFont val="Times New Roman"/>
        <family val="1"/>
      </rPr>
      <t>g</t>
    </r>
  </si>
  <si>
    <r>
      <t>a</t>
    </r>
    <r>
      <rPr>
        <sz val="10"/>
        <rFont val="Times New Roman"/>
        <family val="1"/>
      </rPr>
      <t xml:space="preserve">  We have assumed that there are approximately 72 existing sources currently subject to this rule, with no additional new sources becoming subject to the rule over the three-year period of this ICR.</t>
    </r>
  </si>
  <si>
    <r>
      <t>c</t>
    </r>
    <r>
      <rPr>
        <sz val="10"/>
        <rFont val="Times New Roman"/>
        <family val="1"/>
      </rPr>
      <t xml:space="preserve">  We have assumed that each respondent will take 5 hours twice per year to complete the semiannual report.</t>
    </r>
  </si>
  <si>
    <r>
      <t>f</t>
    </r>
    <r>
      <rPr>
        <sz val="10"/>
        <rFont val="Times New Roman"/>
        <family val="1"/>
      </rPr>
      <t xml:space="preserve">  We have assumed that each respondent will take 0.25 hours 250 times per year to record operating parameter.</t>
    </r>
  </si>
  <si>
    <r>
      <t xml:space="preserve">Agency Rates
</t>
    </r>
    <r>
      <rPr>
        <sz val="10"/>
        <rFont val="Times New Roman"/>
        <family val="1"/>
      </rPr>
      <t>Source: Office of Personnel Management (OPM), 2018 General Schedule</t>
    </r>
  </si>
  <si>
    <t xml:space="preserve">  Required activities</t>
  </si>
  <si>
    <t xml:space="preserve">      Initial performance test </t>
  </si>
  <si>
    <t xml:space="preserve">      Repeat performance test</t>
  </si>
  <si>
    <t xml:space="preserve">     Notification of Construction/ Reconstruction</t>
  </si>
  <si>
    <t xml:space="preserve">     Notification of Initial Performance Test</t>
  </si>
  <si>
    <t xml:space="preserve">     Performance Test Results</t>
  </si>
  <si>
    <r>
      <t xml:space="preserve">     Semiannual Reports </t>
    </r>
    <r>
      <rPr>
        <vertAlign val="superscript"/>
        <sz val="10"/>
        <rFont val="Times New Roman"/>
        <family val="1"/>
      </rPr>
      <t>c</t>
    </r>
  </si>
  <si>
    <r>
      <t xml:space="preserve">     Quarterly Excess Emissions Report and Semiannual Monitoring Systems Performance Report </t>
    </r>
    <r>
      <rPr>
        <vertAlign val="superscript"/>
        <sz val="10"/>
        <rFont val="Times New Roman"/>
        <family val="1"/>
      </rPr>
      <t>e</t>
    </r>
  </si>
  <si>
    <r>
      <t xml:space="preserve">TOTAL ANNUAL BURDEN AND COST (rounded) </t>
    </r>
    <r>
      <rPr>
        <b/>
        <vertAlign val="superscript"/>
        <sz val="10"/>
        <rFont val="Times New Roman"/>
        <family val="1"/>
      </rPr>
      <t>e</t>
    </r>
  </si>
  <si>
    <r>
      <t>a</t>
    </r>
    <r>
      <rPr>
        <sz val="10"/>
        <rFont val="Times New Roman"/>
        <family val="1"/>
      </rPr>
      <t xml:space="preserve">  We have assumed that there are approximately 72 existing sources currently subject to this rule.  There will be no additional new sources that will become subject to the rule over the three-year period of this ICR.</t>
    </r>
  </si>
  <si>
    <r>
      <t>b</t>
    </r>
    <r>
      <rPr>
        <sz val="10"/>
        <rFont val="Times New Roman"/>
        <family val="1"/>
      </rPr>
      <t xml:space="preserve">  This cost is based on the following labor rates:  Managerial rate of $65.71 (GS-13, Step 5, $41.07 + 60%), Technical rate of $48.75 (GS-12, Step 1, $30.47 + 60%), and Clerical rate of $26.38 (GS-6, Step 3, $16.49 + 60%). The rates have been increased by 60 percent to account for the benefit packages available to government employees.  These rates are from the Office of Personnel Management (OPM), 2018 General Schedule, which excludes locality rates of pay. </t>
    </r>
  </si>
  <si>
    <r>
      <t>c</t>
    </r>
    <r>
      <rPr>
        <sz val="10"/>
        <rFont val="Times New Roman"/>
        <family val="1"/>
      </rPr>
      <t xml:space="preserve">  We have assumed that EPA will take two hours twice per year to review semiannual reports.</t>
    </r>
    <r>
      <rPr>
        <strike/>
        <sz val="10"/>
        <rFont val="Times New Roman"/>
        <family val="1"/>
      </rPr>
      <t xml:space="preserve"> </t>
    </r>
  </si>
  <si>
    <r>
      <rPr>
        <vertAlign val="superscript"/>
        <sz val="10"/>
        <rFont val="Times New Roman"/>
        <family val="1"/>
      </rPr>
      <t>a</t>
    </r>
    <r>
      <rPr>
        <sz val="10"/>
        <rFont val="Times New Roman"/>
        <family val="1"/>
      </rPr>
      <t xml:space="preserve"> We are assuming that only 5% of facilities use incineration.</t>
    </r>
  </si>
  <si>
    <r>
      <t xml:space="preserve">(F)
Number of Respondents with O&amp;M </t>
    </r>
    <r>
      <rPr>
        <vertAlign val="superscript"/>
        <sz val="10"/>
        <rFont val="Times New Roman"/>
        <family val="1"/>
      </rPr>
      <t>a</t>
    </r>
  </si>
  <si>
    <r>
      <t>d</t>
    </r>
    <r>
      <rPr>
        <sz val="10"/>
        <rFont val="Times New Roman"/>
        <family val="1"/>
      </rPr>
      <t xml:space="preserve">  We have assumed that 15 respondents will take 4 hours twice per year to write the excess emission report and temperature variance report. We have assumed that 20 percent of respondents (0.20*72=14.4 facilities) will exceed the emission standard in 40 CFR 60.452 at least once in each of two quarterly reporting periods, so will be required to write the quarterly excess emission report in 40 CFR 60.455(b) twice per year. We have assumed that 5% of respondents (i.e., 0.05*72=4 facilities) use incineration, and that 20% of these 4 respondents with incineration (0.20*4=0.8) will exceed their temperature limit during both 6-month periods of each year, so will be required to prepare semiannual monitoring exceedance reports twice per year under 40 CFR 60.455(c). (14.4 respondents + 0.8 respondents =15 respondents)</t>
    </r>
  </si>
  <si>
    <r>
      <t xml:space="preserve">b  </t>
    </r>
    <r>
      <rPr>
        <sz val="10"/>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</si>
  <si>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e</t>
    </r>
    <r>
      <rPr>
        <sz val="10"/>
        <rFont val="Times New Roman"/>
        <family val="1"/>
      </rPr>
      <t xml:space="preserve">  We have assumed that each respondent will take one hour once per month to record the monthly performance test.</t>
    </r>
  </si>
  <si>
    <r>
      <rPr>
        <vertAlign val="superscript"/>
        <sz val="10"/>
        <rFont val="Times New Roman"/>
        <family val="1"/>
      </rPr>
      <t>g</t>
    </r>
    <r>
      <rPr>
        <sz val="10"/>
        <rFont val="Times New Roman"/>
        <family val="1"/>
      </rPr>
      <t xml:space="preserve">  Totals have been rounded to 3 significant figures.  Figures may not add exactly due to rounding.</t>
    </r>
  </si>
  <si>
    <r>
      <rPr>
        <vertAlign val="superscript"/>
        <sz val="10"/>
        <rFont val="Times New Roman"/>
        <family val="1"/>
      </rPr>
      <t>e</t>
    </r>
    <r>
      <rPr>
        <sz val="10"/>
        <rFont val="Times New Roman"/>
        <family val="1"/>
      </rPr>
      <t xml:space="preserve">  Totals have been rounded to 3 significant figures.  Figures may not add exactly due to rounding.</t>
    </r>
  </si>
  <si>
    <r>
      <t>d</t>
    </r>
    <r>
      <rPr>
        <sz val="10"/>
        <rFont val="Times New Roman"/>
        <family val="1"/>
      </rPr>
      <t xml:space="preserve">  We have assumed that EPA will take 2 hours twice per year to review quarterly excess emissions and semiannual monitoring systems performance reports. We have assumed that 20 percent of respondents (0.20*72=14.4 facilities) will exceed the emission standard  in 40 CFR 60.452 once per 6-month reporting period and be required to write the excess emission report in 40 CFR 60.455(b) twice per year. We have assumed that 5% of respondents (i.e., 0.05*72=4 facilities) use incineration, and that 20% of these 4 respondents with incineration (0.20*4=0.8) will exceed their temperature limit during both 6-month periods of each year and be required to prepare semiannual monitoring exceedance report twice per year under 40 CFR 60.455(c). (14.4 respondents + 0.8 respondnents =15 respondents)</t>
    </r>
  </si>
  <si>
    <t>Person‑Hours per respondent per year
(C=AxB)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</si>
</sst>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General_)"/>
  </numFmts>
  <fonts count="27" x14ac:knownFonts="1">
    <font>
      <sz val="11"/>
      <color theme="1"/>
      <name val="Calibri"/>
      <family val="2"/>
      <scheme val="minor"/>
    </font>
    <font>
      <b/>
      <sz val="12"/>
      <color indexed="8"/>
      <name val="Times New Roman"/>
      <family val="1"/>
    </font>
    <font>
      <sz val="10"/>
      <color indexed="8"/>
      <name val="Times New Roman"/>
      <family val="1"/>
    </font>
    <font>
      <sz val="10"/>
      <color rgb="FFFF0000"/>
      <name val="Times New Roman"/>
      <family val="1"/>
    </font>
    <font>
      <vertAlign val="superscript"/>
      <sz val="10"/>
      <color rgb="FFFF0000"/>
      <name val="Times New Roman"/>
      <family val="1"/>
    </font>
    <font>
      <sz val="10"/>
      <color theme="1"/>
      <name val="Times New Roman"/>
      <family val="1"/>
    </font>
    <font>
      <sz val="10"/>
      <name val="Times New Roman"/>
      <family val="1"/>
    </font>
    <font>
      <vertAlign val="superscript"/>
      <sz val="10"/>
      <name val="Times New Roman"/>
      <family val="1"/>
    </font>
    <font>
      <sz val="8"/>
      <name val="Helv"/>
    </font>
    <font>
      <sz val="8"/>
      <color rgb="FFFF0000"/>
      <name val="Times New Roman"/>
      <family val="1"/>
    </font>
    <font>
      <vertAlign val="superscript"/>
      <sz val="10"/>
      <color indexed="8"/>
      <name val="Times New Roman"/>
      <family val="1"/>
    </font>
    <font>
      <b/>
      <vertAlign val="superscript"/>
      <sz val="10"/>
      <name val="Times New Roman"/>
      <family val="1"/>
    </font>
    <font>
      <sz val="10"/>
      <name val="Arial"/>
      <family val="2"/>
    </font>
    <font>
      <sz val="8"/>
      <name val="Courier"/>
      <family val="3"/>
    </font>
    <font>
      <b/>
      <sz val="12"/>
      <color theme="1"/>
      <name val="Times New Roman"/>
      <family val="1"/>
    </font>
    <font>
      <sz val="9"/>
      <color theme="1"/>
      <name val="Times New Roman"/>
      <family val="1"/>
    </font>
    <font>
      <b/>
      <sz val="10"/>
      <name val="Times New Roman"/>
      <family val="1"/>
    </font>
    <font>
      <sz val="8"/>
      <name val="Times New Roman"/>
      <family val="1"/>
    </font>
    <font>
      <b/>
      <u/>
      <sz val="10"/>
      <name val="Times New Roman"/>
      <family val="1"/>
    </font>
    <font>
      <b/>
      <sz val="12"/>
      <name val="Times New Roman"/>
      <family val="1"/>
    </font>
    <font>
      <b/>
      <i/>
      <sz val="10"/>
      <name val="Times New Roman"/>
      <family val="1"/>
    </font>
    <font>
      <i/>
      <sz val="10"/>
      <name val="Times New Roman"/>
      <family val="1"/>
    </font>
    <font>
      <sz val="11"/>
      <name val="Calibri"/>
      <family val="2"/>
      <scheme val="minor"/>
    </font>
    <font>
      <vertAlign val="superscript"/>
      <sz val="12"/>
      <name val="Times New Roman"/>
      <family val="1"/>
    </font>
    <font>
      <strike/>
      <sz val="10"/>
      <name val="Times New Roman"/>
      <family val="1"/>
    </font>
    <font>
      <sz val="11"/>
      <name val="Times New Roman"/>
      <family val="1"/>
    </font>
    <font>
      <sz val="9"/>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6" fontId="8" fillId="0" borderId="0"/>
    <xf numFmtId="0" fontId="12" fillId="0" borderId="0"/>
    <xf numFmtId="0" fontId="13" fillId="0" borderId="0"/>
  </cellStyleXfs>
  <cellXfs count="120">
    <xf numFmtId="0" fontId="0" fillId="0" borderId="0" xfId="0"/>
    <xf numFmtId="0" fontId="2" fillId="0" borderId="1" xfId="0" applyFont="1" applyBorder="1" applyAlignment="1">
      <alignment horizontal="center" wrapText="1"/>
    </xf>
    <xf numFmtId="0" fontId="2" fillId="0" borderId="1" xfId="0" applyFont="1" applyBorder="1" applyAlignment="1">
      <alignment horizontal="left"/>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6" fontId="2" fillId="0" borderId="1" xfId="0" applyNumberFormat="1" applyFont="1" applyBorder="1" applyAlignment="1">
      <alignment horizontal="center"/>
    </xf>
    <xf numFmtId="0" fontId="2" fillId="0" borderId="1" xfId="0" applyFont="1" applyFill="1" applyBorder="1" applyAlignment="1">
      <alignment horizontal="center"/>
    </xf>
    <xf numFmtId="6" fontId="2" fillId="0" borderId="1" xfId="0" applyNumberFormat="1" applyFont="1" applyFill="1" applyBorder="1" applyAlignment="1">
      <alignment horizontal="center"/>
    </xf>
    <xf numFmtId="0" fontId="2" fillId="0" borderId="0" xfId="0" applyFont="1" applyAlignment="1"/>
    <xf numFmtId="0" fontId="2" fillId="0" borderId="0" xfId="0" applyFont="1"/>
    <xf numFmtId="0" fontId="6" fillId="0" borderId="1" xfId="0" applyFont="1" applyFill="1" applyBorder="1" applyAlignment="1">
      <alignment horizontal="center" wrapText="1"/>
    </xf>
    <xf numFmtId="0" fontId="6" fillId="0" borderId="1" xfId="0" applyFont="1" applyBorder="1" applyAlignment="1">
      <alignment horizontal="left" vertical="center" wrapText="1" indent="1"/>
    </xf>
    <xf numFmtId="0" fontId="6" fillId="0" borderId="1" xfId="0" applyFont="1" applyBorder="1" applyAlignment="1">
      <alignment horizontal="center" vertical="center"/>
    </xf>
    <xf numFmtId="1" fontId="6" fillId="0" borderId="1" xfId="0" applyNumberFormat="1" applyFont="1" applyFill="1" applyBorder="1" applyAlignment="1">
      <alignment horizontal="center" vertical="center"/>
    </xf>
    <xf numFmtId="0" fontId="2" fillId="0" borderId="0" xfId="0" applyFont="1" applyFill="1"/>
    <xf numFmtId="0" fontId="6" fillId="0" borderId="1" xfId="0" applyFont="1" applyBorder="1" applyAlignment="1">
      <alignment horizontal="center" wrapText="1"/>
    </xf>
    <xf numFmtId="0" fontId="2" fillId="0" borderId="0" xfId="0" applyFont="1" applyAlignment="1">
      <alignment horizontal="center"/>
    </xf>
    <xf numFmtId="0" fontId="10" fillId="0" borderId="0" xfId="0" applyFont="1" applyAlignment="1">
      <alignment horizontal="left" vertical="center" wrapText="1"/>
    </xf>
    <xf numFmtId="0" fontId="4" fillId="0" borderId="0" xfId="0" applyFont="1" applyFill="1" applyAlignment="1">
      <alignment vertical="center" wrapText="1"/>
    </xf>
    <xf numFmtId="0" fontId="0" fillId="0" borderId="0" xfId="0" applyAlignment="1">
      <alignment vertical="center" wrapText="1"/>
    </xf>
    <xf numFmtId="0" fontId="3" fillId="0" borderId="6" xfId="0" applyFont="1" applyFill="1" applyBorder="1" applyAlignment="1">
      <alignment vertical="center"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5" fillId="0" borderId="14" xfId="0" applyFont="1" applyBorder="1" applyAlignment="1">
      <alignment horizontal="center" vertical="center" wrapText="1"/>
    </xf>
    <xf numFmtId="0" fontId="15" fillId="0" borderId="0" xfId="0" applyFont="1" applyFill="1" applyBorder="1" applyAlignment="1">
      <alignment vertical="center" wrapText="1"/>
    </xf>
    <xf numFmtId="3" fontId="0" fillId="0" borderId="0" xfId="0" applyNumberFormat="1"/>
    <xf numFmtId="1" fontId="0" fillId="0" borderId="0" xfId="0" applyNumberFormat="1"/>
    <xf numFmtId="165" fontId="6" fillId="0" borderId="1" xfId="0" applyNumberFormat="1" applyFont="1" applyFill="1" applyBorder="1" applyAlignment="1">
      <alignment horizontal="right" vertical="center"/>
    </xf>
    <xf numFmtId="0" fontId="0" fillId="0" borderId="0" xfId="0" applyFill="1"/>
    <xf numFmtId="0" fontId="3" fillId="0" borderId="0" xfId="0" applyFont="1" applyFill="1" applyAlignment="1">
      <alignment wrapText="1"/>
    </xf>
    <xf numFmtId="0" fontId="3" fillId="0" borderId="0" xfId="0" applyFont="1" applyFill="1" applyAlignment="1">
      <alignment horizontal="left" vertical="top" wrapText="1"/>
    </xf>
    <xf numFmtId="0" fontId="2" fillId="0" borderId="0" xfId="0" applyFont="1" applyFill="1" applyAlignment="1">
      <alignment wrapText="1"/>
    </xf>
    <xf numFmtId="0" fontId="9" fillId="0" borderId="0" xfId="0" applyFont="1" applyFill="1" applyAlignment="1">
      <alignment wrapText="1"/>
    </xf>
    <xf numFmtId="3" fontId="2" fillId="0" borderId="6" xfId="0" applyNumberFormat="1" applyFont="1" applyFill="1" applyBorder="1" applyAlignment="1">
      <alignment vertical="center" wrapText="1"/>
    </xf>
    <xf numFmtId="0" fontId="2" fillId="0" borderId="6" xfId="0" applyFont="1" applyFill="1" applyBorder="1" applyAlignment="1">
      <alignment vertical="center" wrapText="1"/>
    </xf>
    <xf numFmtId="8" fontId="6" fillId="0" borderId="1" xfId="0" applyNumberFormat="1" applyFont="1" applyBorder="1" applyAlignment="1">
      <alignment horizontal="center"/>
    </xf>
    <xf numFmtId="165" fontId="6" fillId="0" borderId="1" xfId="0" applyNumberFormat="1" applyFont="1" applyBorder="1" applyAlignment="1">
      <alignment horizontal="center"/>
    </xf>
    <xf numFmtId="0" fontId="6" fillId="0" borderId="0" xfId="0" applyFont="1"/>
    <xf numFmtId="166" fontId="18" fillId="0" borderId="1" xfId="1" applyFont="1" applyFill="1" applyBorder="1" applyAlignment="1">
      <alignment horizontal="center" vertical="center" wrapText="1"/>
    </xf>
    <xf numFmtId="166" fontId="6" fillId="0" borderId="1" xfId="1" applyFont="1" applyFill="1" applyBorder="1" applyAlignment="1">
      <alignment horizontal="center" vertical="center" wrapText="1"/>
    </xf>
    <xf numFmtId="165" fontId="6" fillId="0" borderId="1" xfId="1" applyNumberFormat="1" applyFont="1" applyFill="1" applyBorder="1" applyAlignment="1">
      <alignment horizontal="right" wrapText="1"/>
    </xf>
    <xf numFmtId="0" fontId="19" fillId="0" borderId="0" xfId="0" applyFont="1" applyAlignment="1">
      <alignment vertical="top"/>
    </xf>
    <xf numFmtId="0" fontId="6" fillId="0" borderId="0" xfId="0" applyFont="1" applyAlignment="1"/>
    <xf numFmtId="0" fontId="6" fillId="0" borderId="1" xfId="0" applyFont="1" applyBorder="1" applyAlignment="1">
      <alignment horizontal="right" vertical="center"/>
    </xf>
    <xf numFmtId="165" fontId="6" fillId="0" borderId="1" xfId="0" applyNumberFormat="1" applyFont="1" applyBorder="1" applyAlignment="1">
      <alignment horizontal="right" vertical="center"/>
    </xf>
    <xf numFmtId="164" fontId="6" fillId="0" borderId="1" xfId="0" applyNumberFormat="1" applyFont="1" applyBorder="1" applyAlignment="1">
      <alignment horizontal="right" vertical="center"/>
    </xf>
    <xf numFmtId="0" fontId="6" fillId="0" borderId="1" xfId="0" quotePrefix="1" applyFont="1" applyBorder="1" applyAlignment="1">
      <alignment horizontal="center" vertical="center"/>
    </xf>
    <xf numFmtId="0" fontId="6" fillId="0" borderId="5" xfId="0" applyFont="1" applyBorder="1" applyAlignment="1">
      <alignment horizontal="center" vertical="center"/>
    </xf>
    <xf numFmtId="1" fontId="6" fillId="0" borderId="1" xfId="0" applyNumberFormat="1" applyFont="1" applyBorder="1" applyAlignment="1">
      <alignment horizontal="center" vertical="center"/>
    </xf>
    <xf numFmtId="0" fontId="20" fillId="0" borderId="1" xfId="0" applyFont="1" applyBorder="1" applyAlignment="1">
      <alignment vertical="center" wrapText="1"/>
    </xf>
    <xf numFmtId="0" fontId="21" fillId="0" borderId="1" xfId="0" applyFont="1" applyBorder="1" applyAlignment="1">
      <alignment horizontal="center" vertical="center"/>
    </xf>
    <xf numFmtId="164" fontId="20" fillId="0" borderId="1" xfId="0" applyNumberFormat="1" applyFont="1" applyBorder="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0" fontId="20" fillId="0" borderId="1" xfId="0" applyFont="1" applyBorder="1" applyAlignment="1">
      <alignment wrapText="1"/>
    </xf>
    <xf numFmtId="0" fontId="6" fillId="0" borderId="1" xfId="0" applyFont="1" applyBorder="1"/>
    <xf numFmtId="164" fontId="20" fillId="0" borderId="1" xfId="0" applyNumberFormat="1" applyFont="1" applyBorder="1"/>
    <xf numFmtId="0" fontId="16" fillId="0" borderId="1" xfId="0" applyFont="1" applyBorder="1" applyAlignment="1">
      <alignment vertical="top" wrapText="1"/>
    </xf>
    <xf numFmtId="0" fontId="16" fillId="0" borderId="1" xfId="0" applyFont="1" applyBorder="1" applyAlignment="1">
      <alignment vertical="top"/>
    </xf>
    <xf numFmtId="164" fontId="16" fillId="0" borderId="1" xfId="0" applyNumberFormat="1" applyFont="1" applyBorder="1"/>
    <xf numFmtId="0" fontId="16" fillId="0" borderId="0" xfId="0" applyFont="1" applyBorder="1" applyAlignment="1">
      <alignment vertical="top"/>
    </xf>
    <xf numFmtId="0" fontId="6" fillId="0" borderId="0" xfId="0" applyFont="1" applyBorder="1"/>
    <xf numFmtId="3" fontId="16" fillId="0" borderId="0" xfId="0" applyNumberFormat="1" applyFont="1" applyBorder="1" applyAlignment="1">
      <alignment horizontal="center"/>
    </xf>
    <xf numFmtId="0" fontId="16" fillId="0" borderId="0" xfId="0" applyFont="1" applyBorder="1" applyAlignment="1">
      <alignment horizontal="center"/>
    </xf>
    <xf numFmtId="165" fontId="16" fillId="0" borderId="0" xfId="0" applyNumberFormat="1" applyFont="1" applyBorder="1"/>
    <xf numFmtId="0" fontId="2" fillId="0" borderId="6" xfId="0" applyFont="1" applyFill="1" applyBorder="1"/>
    <xf numFmtId="0" fontId="2" fillId="0" borderId="6" xfId="0" applyFont="1" applyFill="1" applyBorder="1" applyAlignment="1">
      <alignment horizontal="left" indent="2"/>
    </xf>
    <xf numFmtId="0" fontId="2" fillId="0" borderId="6" xfId="0" applyFont="1" applyFill="1" applyBorder="1" applyAlignment="1">
      <alignment horizontal="left" wrapText="1" indent="4"/>
    </xf>
    <xf numFmtId="0" fontId="3" fillId="0" borderId="6" xfId="0" applyFont="1" applyFill="1" applyBorder="1" applyAlignment="1">
      <alignment horizontal="left" wrapText="1"/>
    </xf>
    <xf numFmtId="0" fontId="6" fillId="0" borderId="8" xfId="2" applyFont="1" applyFill="1" applyBorder="1" applyAlignment="1">
      <alignment wrapText="1"/>
    </xf>
    <xf numFmtId="0" fontId="16" fillId="0" borderId="9" xfId="2" applyFont="1" applyFill="1" applyBorder="1" applyAlignment="1">
      <alignment vertical="center" wrapText="1"/>
    </xf>
    <xf numFmtId="0" fontId="16" fillId="0" borderId="10" xfId="2" applyFont="1" applyFill="1" applyBorder="1" applyAlignment="1">
      <alignment vertical="center" wrapText="1"/>
    </xf>
    <xf numFmtId="0" fontId="6" fillId="0" borderId="11" xfId="2" applyFont="1" applyFill="1" applyBorder="1"/>
    <xf numFmtId="0" fontId="22" fillId="0" borderId="12" xfId="0" applyFont="1" applyBorder="1"/>
    <xf numFmtId="165" fontId="6" fillId="0" borderId="11" xfId="3" applyNumberFormat="1" applyFont="1" applyFill="1" applyBorder="1"/>
    <xf numFmtId="0" fontId="6" fillId="0" borderId="1" xfId="3" applyFont="1" applyFill="1" applyBorder="1"/>
    <xf numFmtId="0" fontId="22" fillId="0" borderId="1" xfId="0" applyFont="1" applyBorder="1"/>
    <xf numFmtId="165" fontId="6" fillId="0" borderId="1" xfId="3" applyNumberFormat="1" applyFont="1" applyFill="1" applyBorder="1"/>
    <xf numFmtId="0" fontId="6" fillId="0" borderId="1" xfId="2" applyFont="1" applyFill="1" applyBorder="1"/>
    <xf numFmtId="1" fontId="6" fillId="0" borderId="1" xfId="0" applyNumberFormat="1" applyFont="1" applyFill="1" applyBorder="1" applyAlignment="1">
      <alignment horizontal="center"/>
    </xf>
    <xf numFmtId="0" fontId="19" fillId="0" borderId="0" xfId="0" applyFont="1" applyAlignment="1"/>
    <xf numFmtId="0" fontId="6" fillId="0" borderId="1" xfId="0" applyFont="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6" fillId="0" borderId="1" xfId="0" applyFont="1" applyBorder="1" applyAlignment="1">
      <alignment horizontal="center"/>
    </xf>
    <xf numFmtId="165" fontId="6" fillId="0" borderId="1" xfId="0" applyNumberFormat="1" applyFont="1" applyBorder="1"/>
    <xf numFmtId="165" fontId="6" fillId="0" borderId="1" xfId="0" applyNumberFormat="1" applyFont="1" applyFill="1" applyBorder="1"/>
    <xf numFmtId="0" fontId="16" fillId="0" borderId="1" xfId="0" applyFont="1" applyBorder="1" applyAlignment="1">
      <alignment wrapText="1"/>
    </xf>
    <xf numFmtId="0" fontId="6" fillId="0" borderId="13" xfId="0" applyFont="1" applyBorder="1" applyAlignment="1"/>
    <xf numFmtId="0" fontId="6" fillId="0" borderId="3" xfId="0" applyFont="1" applyBorder="1" applyAlignment="1"/>
    <xf numFmtId="0" fontId="6" fillId="0" borderId="5" xfId="0" applyFont="1" applyBorder="1" applyAlignment="1"/>
    <xf numFmtId="0" fontId="6" fillId="0" borderId="0" xfId="0" applyFont="1" applyAlignment="1">
      <alignment wrapText="1"/>
    </xf>
    <xf numFmtId="0" fontId="16" fillId="0" borderId="0" xfId="0" applyFont="1" applyAlignment="1">
      <alignment vertical="center" wrapText="1"/>
    </xf>
    <xf numFmtId="1" fontId="2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3" fontId="16" fillId="0" borderId="1" xfId="0" applyNumberFormat="1" applyFont="1" applyBorder="1" applyAlignment="1">
      <alignment horizontal="center"/>
    </xf>
    <xf numFmtId="166" fontId="16" fillId="0" borderId="4" xfId="1" applyFont="1" applyFill="1" applyBorder="1" applyAlignment="1">
      <alignment horizontal="left" wrapText="1"/>
    </xf>
    <xf numFmtId="166" fontId="18" fillId="0" borderId="4" xfId="1" applyFont="1" applyFill="1" applyBorder="1" applyAlignment="1">
      <alignment horizontal="left" wrapText="1"/>
    </xf>
    <xf numFmtId="3" fontId="20" fillId="0" borderId="1" xfId="0" applyNumberFormat="1" applyFont="1" applyBorder="1" applyAlignment="1">
      <alignment horizontal="center" vertical="center"/>
    </xf>
    <xf numFmtId="0" fontId="6" fillId="0" borderId="1" xfId="0" applyFont="1" applyBorder="1" applyAlignment="1">
      <alignment horizontal="center" vertical="center"/>
    </xf>
    <xf numFmtId="3" fontId="20" fillId="0" borderId="1" xfId="0" applyNumberFormat="1" applyFont="1" applyBorder="1" applyAlignment="1">
      <alignment horizontal="center"/>
    </xf>
    <xf numFmtId="0" fontId="20" fillId="0" borderId="1" xfId="0" applyFont="1" applyBorder="1" applyAlignment="1">
      <alignment horizontal="center"/>
    </xf>
    <xf numFmtId="0" fontId="7" fillId="0" borderId="0" xfId="0" applyFont="1" applyAlignment="1">
      <alignment vertical="center" wrapText="1"/>
    </xf>
    <xf numFmtId="0" fontId="22" fillId="0" borderId="0" xfId="0" applyFont="1" applyAlignment="1">
      <alignment vertical="center" wrapText="1"/>
    </xf>
    <xf numFmtId="0" fontId="6" fillId="0" borderId="0" xfId="0" applyFont="1" applyAlignment="1">
      <alignment wrapText="1"/>
    </xf>
    <xf numFmtId="0" fontId="22" fillId="0" borderId="0" xfId="0" applyFont="1" applyAlignment="1">
      <alignment wrapText="1"/>
    </xf>
    <xf numFmtId="0" fontId="7" fillId="0" borderId="0" xfId="0" applyFont="1" applyFill="1" applyAlignment="1">
      <alignment vertical="center" wrapText="1"/>
    </xf>
    <xf numFmtId="0" fontId="16" fillId="0" borderId="7" xfId="2" applyFont="1" applyFill="1" applyBorder="1" applyAlignment="1">
      <alignment horizontal="left" wrapText="1"/>
    </xf>
    <xf numFmtId="3" fontId="16" fillId="0" borderId="13" xfId="0" applyNumberFormat="1" applyFont="1" applyBorder="1" applyAlignment="1">
      <alignment horizontal="center"/>
    </xf>
    <xf numFmtId="3" fontId="16" fillId="0" borderId="3" xfId="0" applyNumberFormat="1" applyFont="1" applyBorder="1" applyAlignment="1">
      <alignment horizontal="center"/>
    </xf>
    <xf numFmtId="3" fontId="16" fillId="0" borderId="5" xfId="0" applyNumberFormat="1" applyFont="1" applyBorder="1" applyAlignment="1">
      <alignment horizontal="center"/>
    </xf>
    <xf numFmtId="0" fontId="7"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Fill="1" applyAlignment="1">
      <alignment vertical="center" wrapText="1"/>
    </xf>
    <xf numFmtId="0" fontId="25" fillId="0" borderId="0" xfId="0" applyFont="1" applyFill="1" applyAlignment="1">
      <alignment wrapText="1"/>
    </xf>
    <xf numFmtId="0" fontId="1" fillId="0" borderId="1" xfId="0" applyFont="1" applyBorder="1" applyAlignment="1">
      <alignment horizontal="center" vertical="center"/>
    </xf>
    <xf numFmtId="0" fontId="6" fillId="0" borderId="2" xfId="0" applyFont="1" applyBorder="1" applyAlignment="1"/>
    <xf numFmtId="0" fontId="14" fillId="0" borderId="14" xfId="0" applyFont="1" applyBorder="1" applyAlignment="1">
      <alignment horizontal="center" vertical="center" wrapText="1"/>
    </xf>
  </cellXfs>
  <cellStyles count="4">
    <cellStyle name="Normal" xfId="0" builtinId="0"/>
    <cellStyle name="Normal_HMIWI EG SS" xfId="3" xr:uid="{A0A9054E-0671-4B88-8619-C158A1024D8B}"/>
    <cellStyle name="Normal_ICR Cost Inputs" xfId="2" xr:uid="{6141CCB2-A8CF-4044-AABC-9ACAF0882352}"/>
    <cellStyle name="Normal_SSI Burden Estimate BML 060710" xfId="1" xr:uid="{E8D1FCB3-040A-4416-830B-8B6080CB15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0E277-7A81-4667-8CCB-9C77C549B901}">
  <dimension ref="A1:M38"/>
  <sheetViews>
    <sheetView tabSelected="1" workbookViewId="0"/>
  </sheetViews>
  <sheetFormatPr defaultRowHeight="15" x14ac:dyDescent="0.25"/>
  <cols>
    <col min="1" max="1" width="42.5703125" customWidth="1"/>
    <col min="2" max="2" width="12" customWidth="1"/>
    <col min="3" max="3" width="10.28515625" customWidth="1"/>
    <col min="5" max="5" width="11" customWidth="1"/>
    <col min="7" max="7" width="9.5703125" customWidth="1"/>
    <col min="9" max="9" width="10.7109375" customWidth="1"/>
    <col min="10" max="10" width="8.5703125" style="28" customWidth="1"/>
    <col min="11" max="11" width="19" customWidth="1"/>
    <col min="12" max="12" width="15.28515625" customWidth="1"/>
    <col min="13" max="13" width="17.28515625" customWidth="1"/>
  </cols>
  <sheetData>
    <row r="1" spans="1:13" ht="21" customHeight="1" x14ac:dyDescent="0.25">
      <c r="A1" s="41" t="s">
        <v>8</v>
      </c>
      <c r="B1" s="42"/>
      <c r="C1" s="42"/>
      <c r="D1" s="42"/>
      <c r="E1" s="42"/>
      <c r="F1" s="42"/>
      <c r="G1" s="42"/>
      <c r="H1" s="42"/>
      <c r="I1" s="42"/>
      <c r="K1" s="9"/>
      <c r="L1" s="9"/>
      <c r="M1" s="9"/>
    </row>
    <row r="2" spans="1:13" ht="77.25" x14ac:dyDescent="0.25">
      <c r="A2" s="52" t="s">
        <v>9</v>
      </c>
      <c r="B2" s="10" t="s">
        <v>10</v>
      </c>
      <c r="C2" s="10" t="s">
        <v>11</v>
      </c>
      <c r="D2" s="10" t="s">
        <v>114</v>
      </c>
      <c r="E2" s="10" t="s">
        <v>12</v>
      </c>
      <c r="F2" s="10" t="s">
        <v>13</v>
      </c>
      <c r="G2" s="10" t="s">
        <v>14</v>
      </c>
      <c r="H2" s="10" t="s">
        <v>15</v>
      </c>
      <c r="I2" s="10" t="s">
        <v>16</v>
      </c>
      <c r="J2" s="29"/>
      <c r="K2" s="1" t="s">
        <v>17</v>
      </c>
      <c r="L2" s="1" t="s">
        <v>18</v>
      </c>
      <c r="M2" s="1" t="s">
        <v>19</v>
      </c>
    </row>
    <row r="3" spans="1:13" x14ac:dyDescent="0.25">
      <c r="A3" s="11" t="s">
        <v>20</v>
      </c>
      <c r="B3" s="12" t="s">
        <v>21</v>
      </c>
      <c r="C3" s="12"/>
      <c r="D3" s="12"/>
      <c r="E3" s="12"/>
      <c r="F3" s="12"/>
      <c r="G3" s="12"/>
      <c r="H3" s="12"/>
      <c r="I3" s="43"/>
      <c r="J3" s="30"/>
      <c r="K3" s="35">
        <f>M8</f>
        <v>147.399</v>
      </c>
      <c r="L3" s="36">
        <f>M9</f>
        <v>117.91499999999999</v>
      </c>
      <c r="M3" s="36">
        <f>M10</f>
        <v>57.015000000000001</v>
      </c>
    </row>
    <row r="4" spans="1:13" x14ac:dyDescent="0.25">
      <c r="A4" s="11" t="s">
        <v>22</v>
      </c>
      <c r="B4" s="12" t="s">
        <v>21</v>
      </c>
      <c r="C4" s="12"/>
      <c r="D4" s="12"/>
      <c r="E4" s="12"/>
      <c r="F4" s="12"/>
      <c r="G4" s="12"/>
      <c r="H4" s="12"/>
      <c r="I4" s="43"/>
      <c r="J4" s="31"/>
      <c r="K4" s="37"/>
      <c r="L4" s="37"/>
      <c r="M4" s="37"/>
    </row>
    <row r="5" spans="1:13" x14ac:dyDescent="0.25">
      <c r="A5" s="11" t="s">
        <v>23</v>
      </c>
      <c r="B5" s="12"/>
      <c r="C5" s="12"/>
      <c r="D5" s="12"/>
      <c r="E5" s="12"/>
      <c r="F5" s="12"/>
      <c r="G5" s="12"/>
      <c r="H5" s="12"/>
      <c r="I5" s="43"/>
      <c r="J5" s="31"/>
      <c r="K5" s="37"/>
      <c r="L5" s="37"/>
      <c r="M5" s="37"/>
    </row>
    <row r="6" spans="1:13" x14ac:dyDescent="0.25">
      <c r="A6" s="55" t="s">
        <v>78</v>
      </c>
      <c r="B6" s="12">
        <v>1</v>
      </c>
      <c r="C6" s="12">
        <v>1</v>
      </c>
      <c r="D6" s="12">
        <f>B6*C6</f>
        <v>1</v>
      </c>
      <c r="E6" s="12">
        <v>72</v>
      </c>
      <c r="F6" s="12">
        <f>D6*E6</f>
        <v>72</v>
      </c>
      <c r="G6" s="12">
        <f>F6*0.05</f>
        <v>3.6</v>
      </c>
      <c r="H6" s="12">
        <f>F6*0.1</f>
        <v>7.2</v>
      </c>
      <c r="I6" s="44">
        <f>(F6*$L$3)+(G6*$K$3)+(H6*$M$3)</f>
        <v>9431.0243999999984</v>
      </c>
      <c r="J6" s="31"/>
      <c r="K6" s="98" t="s">
        <v>75</v>
      </c>
      <c r="L6" s="99"/>
      <c r="M6" s="99"/>
    </row>
    <row r="7" spans="1:13" ht="16.5" customHeight="1" x14ac:dyDescent="0.25">
      <c r="A7" s="55" t="s">
        <v>81</v>
      </c>
      <c r="B7" s="12"/>
      <c r="C7" s="12"/>
      <c r="D7" s="12"/>
      <c r="E7" s="12"/>
      <c r="F7" s="12"/>
      <c r="G7" s="12"/>
      <c r="H7" s="12"/>
      <c r="I7" s="43"/>
      <c r="J7" s="31"/>
      <c r="K7" s="38" t="s">
        <v>24</v>
      </c>
      <c r="L7" s="38" t="s">
        <v>76</v>
      </c>
      <c r="M7" s="38" t="s">
        <v>77</v>
      </c>
    </row>
    <row r="8" spans="1:13" x14ac:dyDescent="0.25">
      <c r="A8" s="55" t="s">
        <v>25</v>
      </c>
      <c r="B8" s="12">
        <v>60</v>
      </c>
      <c r="C8" s="12">
        <v>1</v>
      </c>
      <c r="D8" s="12">
        <f>B8*C8</f>
        <v>60</v>
      </c>
      <c r="E8" s="12">
        <v>0</v>
      </c>
      <c r="F8" s="12">
        <f t="shared" ref="F8:F17" si="0">D8*E8</f>
        <v>0</v>
      </c>
      <c r="G8" s="12">
        <f t="shared" ref="G8:G17" si="1">F8*0.05</f>
        <v>0</v>
      </c>
      <c r="H8" s="12">
        <f t="shared" ref="H8:H17" si="2">F8*0.1</f>
        <v>0</v>
      </c>
      <c r="I8" s="45">
        <f t="shared" ref="I8:I17" si="3">(F8*$L$3)+(G8*$K$3)+(H8*$M$3)</f>
        <v>0</v>
      </c>
      <c r="J8" s="31"/>
      <c r="K8" s="39" t="s">
        <v>26</v>
      </c>
      <c r="L8" s="40">
        <v>70.19</v>
      </c>
      <c r="M8" s="40">
        <f>L8+1.1*L8</f>
        <v>147.399</v>
      </c>
    </row>
    <row r="9" spans="1:13" x14ac:dyDescent="0.25">
      <c r="A9" s="55" t="s">
        <v>27</v>
      </c>
      <c r="B9" s="12">
        <v>60</v>
      </c>
      <c r="C9" s="12">
        <v>0.2</v>
      </c>
      <c r="D9" s="12">
        <f>B9*C9</f>
        <v>12</v>
      </c>
      <c r="E9" s="12">
        <v>0</v>
      </c>
      <c r="F9" s="12">
        <f t="shared" si="0"/>
        <v>0</v>
      </c>
      <c r="G9" s="12">
        <f t="shared" si="1"/>
        <v>0</v>
      </c>
      <c r="H9" s="12">
        <f t="shared" si="2"/>
        <v>0</v>
      </c>
      <c r="I9" s="45">
        <f t="shared" si="3"/>
        <v>0</v>
      </c>
      <c r="J9" s="31"/>
      <c r="K9" s="39" t="s">
        <v>28</v>
      </c>
      <c r="L9" s="40">
        <v>56.15</v>
      </c>
      <c r="M9" s="40">
        <f>L9+1.1*L9</f>
        <v>117.91499999999999</v>
      </c>
    </row>
    <row r="10" spans="1:13" x14ac:dyDescent="0.25">
      <c r="A10" s="55" t="s">
        <v>82</v>
      </c>
      <c r="B10" s="46" t="s">
        <v>29</v>
      </c>
      <c r="C10" s="12"/>
      <c r="D10" s="12"/>
      <c r="E10" s="12"/>
      <c r="F10" s="12"/>
      <c r="G10" s="12"/>
      <c r="H10" s="12"/>
      <c r="I10" s="45"/>
      <c r="J10" s="31"/>
      <c r="K10" s="39" t="s">
        <v>30</v>
      </c>
      <c r="L10" s="40">
        <v>27.15</v>
      </c>
      <c r="M10" s="40">
        <f>L10+1.1*L10</f>
        <v>57.015000000000001</v>
      </c>
    </row>
    <row r="11" spans="1:13" x14ac:dyDescent="0.25">
      <c r="A11" s="55" t="s">
        <v>83</v>
      </c>
      <c r="B11" s="12"/>
      <c r="C11" s="12"/>
      <c r="D11" s="12"/>
      <c r="E11" s="12"/>
      <c r="F11" s="12"/>
      <c r="G11" s="12"/>
      <c r="H11" s="12"/>
      <c r="I11" s="45"/>
      <c r="J11" s="31"/>
    </row>
    <row r="12" spans="1:13" ht="25.5" x14ac:dyDescent="0.25">
      <c r="A12" s="55" t="s">
        <v>31</v>
      </c>
      <c r="B12" s="12">
        <v>2</v>
      </c>
      <c r="C12" s="12">
        <v>1</v>
      </c>
      <c r="D12" s="12">
        <f>B12*C12</f>
        <v>2</v>
      </c>
      <c r="E12" s="12">
        <v>0</v>
      </c>
      <c r="F12" s="12">
        <f t="shared" si="0"/>
        <v>0</v>
      </c>
      <c r="G12" s="12">
        <f t="shared" si="1"/>
        <v>0</v>
      </c>
      <c r="H12" s="12">
        <f t="shared" si="2"/>
        <v>0</v>
      </c>
      <c r="I12" s="45">
        <f t="shared" si="3"/>
        <v>0</v>
      </c>
      <c r="J12" s="31"/>
    </row>
    <row r="13" spans="1:13" x14ac:dyDescent="0.25">
      <c r="A13" s="55" t="s">
        <v>32</v>
      </c>
      <c r="B13" s="12">
        <v>2</v>
      </c>
      <c r="C13" s="12">
        <v>1</v>
      </c>
      <c r="D13" s="12">
        <f>B13*C13</f>
        <v>2</v>
      </c>
      <c r="E13" s="12">
        <v>0</v>
      </c>
      <c r="F13" s="12">
        <f t="shared" si="0"/>
        <v>0</v>
      </c>
      <c r="G13" s="12">
        <f t="shared" si="1"/>
        <v>0</v>
      </c>
      <c r="H13" s="12">
        <f t="shared" si="2"/>
        <v>0</v>
      </c>
      <c r="I13" s="45">
        <f t="shared" si="3"/>
        <v>0</v>
      </c>
      <c r="J13" s="31"/>
    </row>
    <row r="14" spans="1:13" x14ac:dyDescent="0.25">
      <c r="A14" s="55" t="s">
        <v>33</v>
      </c>
      <c r="B14" s="12">
        <v>2</v>
      </c>
      <c r="C14" s="12">
        <v>1</v>
      </c>
      <c r="D14" s="12">
        <f>B14*C14</f>
        <v>2</v>
      </c>
      <c r="E14" s="12">
        <v>0</v>
      </c>
      <c r="F14" s="12">
        <f t="shared" si="0"/>
        <v>0</v>
      </c>
      <c r="G14" s="12">
        <f t="shared" si="1"/>
        <v>0</v>
      </c>
      <c r="H14" s="12">
        <f t="shared" si="2"/>
        <v>0</v>
      </c>
      <c r="I14" s="45">
        <f t="shared" si="3"/>
        <v>0</v>
      </c>
      <c r="J14" s="31"/>
    </row>
    <row r="15" spans="1:13" x14ac:dyDescent="0.25">
      <c r="A15" s="55" t="s">
        <v>34</v>
      </c>
      <c r="B15" s="46" t="s">
        <v>29</v>
      </c>
      <c r="C15" s="12"/>
      <c r="D15" s="12"/>
      <c r="E15" s="12"/>
      <c r="F15" s="12"/>
      <c r="G15" s="12"/>
      <c r="H15" s="12"/>
      <c r="I15" s="44"/>
      <c r="J15" s="31"/>
    </row>
    <row r="16" spans="1:13" ht="15.75" x14ac:dyDescent="0.25">
      <c r="A16" s="55" t="s">
        <v>84</v>
      </c>
      <c r="B16" s="12">
        <v>5</v>
      </c>
      <c r="C16" s="12">
        <v>2</v>
      </c>
      <c r="D16" s="12">
        <f>B16*C16</f>
        <v>10</v>
      </c>
      <c r="E16" s="12">
        <v>72</v>
      </c>
      <c r="F16" s="12">
        <f t="shared" si="0"/>
        <v>720</v>
      </c>
      <c r="G16" s="12">
        <f t="shared" si="1"/>
        <v>36</v>
      </c>
      <c r="H16" s="12">
        <f t="shared" si="2"/>
        <v>72</v>
      </c>
      <c r="I16" s="44">
        <f t="shared" si="3"/>
        <v>94310.243999999992</v>
      </c>
      <c r="J16" s="31"/>
      <c r="K16" s="9"/>
      <c r="L16" s="9"/>
      <c r="M16" s="9"/>
    </row>
    <row r="17" spans="1:13" ht="33" customHeight="1" x14ac:dyDescent="0.25">
      <c r="A17" s="96" t="s">
        <v>85</v>
      </c>
      <c r="B17" s="47">
        <v>4</v>
      </c>
      <c r="C17" s="12">
        <v>2</v>
      </c>
      <c r="D17" s="12">
        <f>B17*C17</f>
        <v>8</v>
      </c>
      <c r="E17" s="13">
        <v>15</v>
      </c>
      <c r="F17" s="48">
        <f t="shared" si="0"/>
        <v>120</v>
      </c>
      <c r="G17" s="48">
        <f t="shared" si="1"/>
        <v>6</v>
      </c>
      <c r="H17" s="48">
        <f t="shared" si="2"/>
        <v>12</v>
      </c>
      <c r="I17" s="27">
        <f t="shared" si="3"/>
        <v>15718.374</v>
      </c>
      <c r="J17" s="32"/>
      <c r="K17" s="9"/>
      <c r="L17" s="9"/>
      <c r="M17" s="9"/>
    </row>
    <row r="18" spans="1:13" x14ac:dyDescent="0.25">
      <c r="A18" s="49" t="s">
        <v>35</v>
      </c>
      <c r="B18" s="50"/>
      <c r="C18" s="50"/>
      <c r="D18" s="50"/>
      <c r="E18" s="50"/>
      <c r="F18" s="100">
        <f>SUM(F6:H17)</f>
        <v>1048.8</v>
      </c>
      <c r="G18" s="100"/>
      <c r="H18" s="100"/>
      <c r="I18" s="51">
        <f>SUM(I6:I17)</f>
        <v>119459.64239999998</v>
      </c>
      <c r="J18" s="31"/>
      <c r="K18" s="9"/>
      <c r="L18" s="9"/>
      <c r="M18" s="9"/>
    </row>
    <row r="19" spans="1:13" x14ac:dyDescent="0.25">
      <c r="A19" s="11" t="s">
        <v>36</v>
      </c>
      <c r="B19" s="101"/>
      <c r="C19" s="101"/>
      <c r="D19" s="101"/>
      <c r="E19" s="101"/>
      <c r="F19" s="101"/>
      <c r="G19" s="101"/>
      <c r="H19" s="101"/>
      <c r="I19" s="101"/>
      <c r="J19" s="31"/>
      <c r="K19" s="9"/>
      <c r="L19" s="9"/>
      <c r="M19" s="9"/>
    </row>
    <row r="20" spans="1:13" x14ac:dyDescent="0.25">
      <c r="A20" s="11" t="s">
        <v>79</v>
      </c>
      <c r="B20" s="46" t="s">
        <v>29</v>
      </c>
      <c r="C20" s="53"/>
      <c r="D20" s="53"/>
      <c r="E20" s="53"/>
      <c r="F20" s="53"/>
      <c r="G20" s="53"/>
      <c r="H20" s="53"/>
      <c r="I20" s="53"/>
      <c r="J20" s="33"/>
      <c r="K20" s="9"/>
      <c r="L20" s="9"/>
      <c r="M20" s="9"/>
    </row>
    <row r="21" spans="1:13" x14ac:dyDescent="0.25">
      <c r="A21" s="11" t="s">
        <v>37</v>
      </c>
      <c r="B21" s="46" t="s">
        <v>29</v>
      </c>
      <c r="C21" s="53"/>
      <c r="D21" s="53"/>
      <c r="E21" s="53"/>
      <c r="F21" s="53"/>
      <c r="G21" s="53"/>
      <c r="H21" s="53"/>
      <c r="I21" s="53"/>
      <c r="J21" s="34"/>
      <c r="K21" s="9"/>
      <c r="L21" s="9"/>
      <c r="M21" s="9"/>
    </row>
    <row r="22" spans="1:13" x14ac:dyDescent="0.25">
      <c r="A22" s="11" t="s">
        <v>86</v>
      </c>
      <c r="B22" s="54"/>
      <c r="C22" s="53"/>
      <c r="D22" s="53"/>
      <c r="E22" s="53"/>
      <c r="F22" s="53"/>
      <c r="G22" s="53"/>
      <c r="H22" s="53"/>
      <c r="I22" s="53"/>
      <c r="J22" s="20"/>
      <c r="K22" s="9"/>
      <c r="L22" s="9"/>
      <c r="M22" s="9"/>
    </row>
    <row r="23" spans="1:13" ht="15.75" x14ac:dyDescent="0.25">
      <c r="A23" s="55" t="s">
        <v>87</v>
      </c>
      <c r="B23" s="12">
        <v>1</v>
      </c>
      <c r="C23" s="12">
        <v>12</v>
      </c>
      <c r="D23" s="12">
        <f>B23*C23</f>
        <v>12</v>
      </c>
      <c r="E23" s="12">
        <v>72</v>
      </c>
      <c r="F23" s="12">
        <f t="shared" ref="F23" si="4">D23*E23</f>
        <v>864</v>
      </c>
      <c r="G23" s="12">
        <f t="shared" ref="G23" si="5">F23*0.05</f>
        <v>43.2</v>
      </c>
      <c r="H23" s="12">
        <f t="shared" ref="H23" si="6">F23*0.1</f>
        <v>86.4</v>
      </c>
      <c r="I23" s="44">
        <f t="shared" ref="I23" si="7">(F23*$L$3)+(G23*$K$3)+(H23*$M$3)</f>
        <v>113172.29280000001</v>
      </c>
      <c r="J23" s="34"/>
      <c r="K23" s="9"/>
      <c r="L23" s="9"/>
      <c r="M23" s="9"/>
    </row>
    <row r="24" spans="1:13" x14ac:dyDescent="0.25">
      <c r="A24" s="11" t="s">
        <v>38</v>
      </c>
      <c r="B24" s="12" t="s">
        <v>21</v>
      </c>
      <c r="C24" s="53"/>
      <c r="D24" s="53"/>
      <c r="E24" s="53"/>
      <c r="F24" s="53"/>
      <c r="G24" s="53"/>
      <c r="H24" s="53"/>
      <c r="I24" s="53"/>
      <c r="J24" s="34"/>
      <c r="K24" s="9"/>
      <c r="L24" s="9"/>
      <c r="M24" s="9"/>
    </row>
    <row r="25" spans="1:13" ht="15.75" x14ac:dyDescent="0.25">
      <c r="A25" s="55" t="s">
        <v>88</v>
      </c>
      <c r="B25" s="12">
        <v>0.25</v>
      </c>
      <c r="C25" s="12">
        <v>250</v>
      </c>
      <c r="D25" s="12">
        <f>B25*C25</f>
        <v>62.5</v>
      </c>
      <c r="E25" s="12">
        <v>72</v>
      </c>
      <c r="F25" s="12">
        <f t="shared" ref="F25" si="8">D25*E25</f>
        <v>4500</v>
      </c>
      <c r="G25" s="12">
        <f t="shared" ref="G25" si="9">F25*0.05</f>
        <v>225</v>
      </c>
      <c r="H25" s="12">
        <f t="shared" ref="H25" si="10">F25*0.1</f>
        <v>450</v>
      </c>
      <c r="I25" s="44">
        <f t="shared" ref="I25" si="11">(F25*$L$3)+(G25*$K$3)+(H25*$M$3)</f>
        <v>589439.02500000002</v>
      </c>
      <c r="J25" s="33"/>
      <c r="K25" s="9"/>
      <c r="L25" s="9"/>
      <c r="M25" s="9"/>
    </row>
    <row r="26" spans="1:13" x14ac:dyDescent="0.25">
      <c r="A26" s="56" t="s">
        <v>39</v>
      </c>
      <c r="B26" s="57"/>
      <c r="C26" s="57"/>
      <c r="D26" s="57"/>
      <c r="E26" s="57"/>
      <c r="F26" s="102">
        <f>SUM(F23:H25)</f>
        <v>6168.6</v>
      </c>
      <c r="G26" s="103"/>
      <c r="H26" s="103"/>
      <c r="I26" s="58">
        <f>SUM(I23:I25)</f>
        <v>702611.31780000008</v>
      </c>
      <c r="J26" s="31"/>
      <c r="K26" s="9"/>
      <c r="L26" s="9"/>
      <c r="M26" s="9"/>
    </row>
    <row r="27" spans="1:13" ht="15.75" x14ac:dyDescent="0.25">
      <c r="A27" s="59" t="s">
        <v>40</v>
      </c>
      <c r="B27" s="60"/>
      <c r="C27" s="60"/>
      <c r="D27" s="60"/>
      <c r="E27" s="60"/>
      <c r="F27" s="97">
        <f>ROUND(F26+F18,-1)</f>
        <v>7220</v>
      </c>
      <c r="G27" s="97"/>
      <c r="H27" s="97"/>
      <c r="I27" s="61">
        <f>ROUND(SUM(I26+I18),-3)</f>
        <v>822000</v>
      </c>
      <c r="J27" s="31"/>
      <c r="K27" s="9"/>
      <c r="L27" s="9"/>
      <c r="M27" s="9"/>
    </row>
    <row r="28" spans="1:13" ht="15.75" x14ac:dyDescent="0.25">
      <c r="A28" s="59" t="s">
        <v>80</v>
      </c>
      <c r="B28" s="57"/>
      <c r="C28" s="57"/>
      <c r="D28" s="57"/>
      <c r="E28" s="57"/>
      <c r="F28" s="97"/>
      <c r="G28" s="97"/>
      <c r="H28" s="97"/>
      <c r="I28" s="61">
        <f>'Capital &amp; O&amp;M'!G3</f>
        <v>8400</v>
      </c>
      <c r="J28" s="29"/>
      <c r="K28" s="9"/>
      <c r="L28" s="9"/>
      <c r="M28" s="9"/>
    </row>
    <row r="29" spans="1:13" ht="15.75" x14ac:dyDescent="0.25">
      <c r="A29" s="59" t="s">
        <v>89</v>
      </c>
      <c r="B29" s="57"/>
      <c r="C29" s="57"/>
      <c r="D29" s="57"/>
      <c r="E29" s="57"/>
      <c r="F29" s="97"/>
      <c r="G29" s="97"/>
      <c r="H29" s="97"/>
      <c r="I29" s="61">
        <f>ROUND(SUM(I27:I28),-3)</f>
        <v>830000</v>
      </c>
      <c r="J29" s="29"/>
      <c r="K29" s="9"/>
      <c r="L29" s="9"/>
      <c r="M29" s="9"/>
    </row>
    <row r="30" spans="1:13" x14ac:dyDescent="0.25">
      <c r="A30" s="62"/>
      <c r="B30" s="63"/>
      <c r="C30" s="63"/>
      <c r="D30" s="63"/>
      <c r="E30" s="63"/>
      <c r="F30" s="64"/>
      <c r="G30" s="65"/>
      <c r="H30" s="65"/>
      <c r="I30" s="66"/>
      <c r="J30" s="31"/>
      <c r="K30" s="9"/>
      <c r="L30" s="9"/>
      <c r="M30" s="9"/>
    </row>
    <row r="31" spans="1:13" x14ac:dyDescent="0.25">
      <c r="A31" s="94" t="s">
        <v>41</v>
      </c>
      <c r="B31" s="63"/>
      <c r="C31" s="63"/>
      <c r="D31" s="63"/>
      <c r="E31" s="63"/>
      <c r="F31" s="64"/>
      <c r="G31" s="65"/>
      <c r="H31" s="65"/>
      <c r="I31" s="66"/>
      <c r="J31" s="31"/>
      <c r="K31" s="9"/>
      <c r="L31" s="9"/>
      <c r="M31" s="9"/>
    </row>
    <row r="32" spans="1:13" ht="32.25" customHeight="1" x14ac:dyDescent="0.25">
      <c r="A32" s="104" t="s">
        <v>90</v>
      </c>
      <c r="B32" s="105"/>
      <c r="C32" s="105"/>
      <c r="D32" s="105"/>
      <c r="E32" s="105"/>
      <c r="F32" s="105"/>
      <c r="G32" s="105"/>
      <c r="H32" s="105"/>
      <c r="I32" s="105"/>
      <c r="J32" s="31"/>
      <c r="K32" s="9"/>
      <c r="L32" s="9"/>
      <c r="M32" s="9"/>
    </row>
    <row r="33" spans="1:13" ht="54" customHeight="1" x14ac:dyDescent="0.25">
      <c r="A33" s="108" t="s">
        <v>109</v>
      </c>
      <c r="B33" s="105"/>
      <c r="C33" s="105"/>
      <c r="D33" s="105"/>
      <c r="E33" s="105"/>
      <c r="F33" s="105"/>
      <c r="G33" s="105"/>
      <c r="H33" s="105"/>
      <c r="I33" s="105"/>
      <c r="J33" s="31"/>
      <c r="K33" s="9"/>
      <c r="L33" s="9"/>
      <c r="M33" s="9"/>
    </row>
    <row r="34" spans="1:13" x14ac:dyDescent="0.25">
      <c r="A34" s="104" t="s">
        <v>91</v>
      </c>
      <c r="B34" s="105"/>
      <c r="C34" s="105"/>
      <c r="D34" s="105"/>
      <c r="E34" s="105"/>
      <c r="F34" s="105"/>
      <c r="G34" s="105"/>
      <c r="H34" s="105"/>
      <c r="I34" s="105"/>
      <c r="J34" s="31"/>
      <c r="K34" s="9"/>
      <c r="L34" s="9"/>
      <c r="M34" s="9"/>
    </row>
    <row r="35" spans="1:13" ht="78" customHeight="1" x14ac:dyDescent="0.25">
      <c r="A35" s="108" t="s">
        <v>108</v>
      </c>
      <c r="B35" s="105"/>
      <c r="C35" s="105"/>
      <c r="D35" s="105"/>
      <c r="E35" s="105"/>
      <c r="F35" s="105"/>
      <c r="G35" s="105"/>
      <c r="H35" s="105"/>
      <c r="I35" s="105"/>
      <c r="J35" s="31"/>
      <c r="K35" s="9"/>
      <c r="L35" s="9"/>
      <c r="M35" s="14"/>
    </row>
    <row r="36" spans="1:13" ht="18" customHeight="1" x14ac:dyDescent="0.25">
      <c r="A36" s="104" t="s">
        <v>110</v>
      </c>
      <c r="B36" s="105"/>
      <c r="C36" s="105"/>
      <c r="D36" s="105"/>
      <c r="E36" s="105"/>
      <c r="F36" s="105"/>
      <c r="G36" s="105"/>
      <c r="H36" s="105"/>
      <c r="I36" s="105"/>
      <c r="J36" s="31"/>
      <c r="K36" s="9"/>
      <c r="L36" s="9"/>
      <c r="M36" s="9"/>
    </row>
    <row r="37" spans="1:13" x14ac:dyDescent="0.25">
      <c r="A37" s="104" t="s">
        <v>92</v>
      </c>
      <c r="B37" s="105"/>
      <c r="C37" s="105"/>
      <c r="D37" s="105"/>
      <c r="E37" s="105"/>
      <c r="F37" s="105"/>
      <c r="G37" s="105"/>
      <c r="H37" s="105"/>
      <c r="I37" s="105"/>
      <c r="J37" s="31"/>
      <c r="K37" s="9"/>
      <c r="L37" s="9"/>
      <c r="M37" s="9"/>
    </row>
    <row r="38" spans="1:13" x14ac:dyDescent="0.25">
      <c r="A38" s="106" t="s">
        <v>111</v>
      </c>
      <c r="B38" s="107"/>
      <c r="C38" s="107"/>
      <c r="D38" s="107"/>
      <c r="E38" s="107"/>
      <c r="F38" s="107"/>
      <c r="G38" s="107"/>
      <c r="H38" s="107"/>
      <c r="I38" s="107"/>
      <c r="J38" s="31"/>
      <c r="K38" s="9"/>
      <c r="L38" s="9"/>
      <c r="M38" s="9"/>
    </row>
  </sheetData>
  <mergeCells count="14">
    <mergeCell ref="A37:I37"/>
    <mergeCell ref="A38:I38"/>
    <mergeCell ref="F29:H29"/>
    <mergeCell ref="A32:I32"/>
    <mergeCell ref="A33:I33"/>
    <mergeCell ref="A34:I34"/>
    <mergeCell ref="A35:I35"/>
    <mergeCell ref="A36:I36"/>
    <mergeCell ref="F28:H28"/>
    <mergeCell ref="K6:M6"/>
    <mergeCell ref="F18:H18"/>
    <mergeCell ref="B19:I19"/>
    <mergeCell ref="F26:H26"/>
    <mergeCell ref="F27:H27"/>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EB66-F603-4BE2-A92E-7B4D734A2F65}">
  <dimension ref="A1:R20"/>
  <sheetViews>
    <sheetView workbookViewId="0"/>
  </sheetViews>
  <sheetFormatPr defaultRowHeight="15" x14ac:dyDescent="0.25"/>
  <cols>
    <col min="1" max="1" width="30.42578125" customWidth="1"/>
    <col min="2" max="2" width="12" customWidth="1"/>
    <col min="5" max="5" width="11.5703125" customWidth="1"/>
    <col min="9" max="9" width="13.28515625" customWidth="1"/>
    <col min="10" max="10" width="8.7109375" customWidth="1"/>
    <col min="11" max="11" width="18.5703125" customWidth="1"/>
  </cols>
  <sheetData>
    <row r="1" spans="1:18" ht="15.75" x14ac:dyDescent="0.25">
      <c r="A1" s="82" t="s">
        <v>42</v>
      </c>
      <c r="B1" s="37"/>
      <c r="C1" s="37"/>
      <c r="D1" s="37"/>
      <c r="E1" s="37"/>
      <c r="F1" s="37"/>
      <c r="G1" s="37"/>
      <c r="H1" s="37"/>
      <c r="I1" s="37"/>
      <c r="K1" s="9"/>
      <c r="L1" s="9"/>
      <c r="M1" s="9"/>
      <c r="N1" s="9"/>
      <c r="O1" s="9"/>
      <c r="P1" s="9"/>
      <c r="Q1" s="9"/>
      <c r="R1" s="9"/>
    </row>
    <row r="2" spans="1:18" ht="77.25" x14ac:dyDescent="0.25">
      <c r="A2" s="83" t="s">
        <v>43</v>
      </c>
      <c r="B2" s="15" t="s">
        <v>44</v>
      </c>
      <c r="C2" s="15" t="s">
        <v>11</v>
      </c>
      <c r="D2" s="15" t="s">
        <v>45</v>
      </c>
      <c r="E2" s="15" t="s">
        <v>46</v>
      </c>
      <c r="F2" s="15" t="s">
        <v>13</v>
      </c>
      <c r="G2" s="15" t="s">
        <v>14</v>
      </c>
      <c r="H2" s="15" t="s">
        <v>15</v>
      </c>
      <c r="I2" s="15" t="s">
        <v>47</v>
      </c>
      <c r="J2" s="29"/>
      <c r="K2" s="1" t="s">
        <v>17</v>
      </c>
      <c r="L2" s="1" t="s">
        <v>18</v>
      </c>
      <c r="M2" s="1" t="s">
        <v>19</v>
      </c>
      <c r="N2" s="16"/>
      <c r="O2" s="16"/>
      <c r="P2" s="16"/>
      <c r="Q2" s="16"/>
      <c r="R2" s="16"/>
    </row>
    <row r="3" spans="1:18" x14ac:dyDescent="0.25">
      <c r="A3" s="84" t="s">
        <v>94</v>
      </c>
      <c r="B3" s="57"/>
      <c r="C3" s="57"/>
      <c r="D3" s="57"/>
      <c r="E3" s="57"/>
      <c r="F3" s="57"/>
      <c r="G3" s="57"/>
      <c r="H3" s="57"/>
      <c r="I3" s="57"/>
      <c r="J3" s="30"/>
      <c r="K3" s="35">
        <f>M8</f>
        <v>65.712000000000003</v>
      </c>
      <c r="L3" s="36">
        <f>M7</f>
        <v>48.752000000000002</v>
      </c>
      <c r="M3" s="36">
        <f>M9</f>
        <v>26.384</v>
      </c>
      <c r="N3" s="9"/>
      <c r="O3" s="9"/>
      <c r="P3" s="9"/>
      <c r="Q3" s="9"/>
      <c r="R3" s="9"/>
    </row>
    <row r="4" spans="1:18" x14ac:dyDescent="0.25">
      <c r="A4" s="85" t="s">
        <v>95</v>
      </c>
      <c r="B4" s="86">
        <v>24</v>
      </c>
      <c r="C4" s="86">
        <f>'Table 1'!C8</f>
        <v>1</v>
      </c>
      <c r="D4" s="86">
        <f>B4*C4</f>
        <v>24</v>
      </c>
      <c r="E4" s="86">
        <v>0</v>
      </c>
      <c r="F4" s="86">
        <f>D4*E4</f>
        <v>0</v>
      </c>
      <c r="G4" s="86">
        <f>F4*0.05</f>
        <v>0</v>
      </c>
      <c r="H4" s="86">
        <f>F4*0.1</f>
        <v>0</v>
      </c>
      <c r="I4" s="87">
        <f>($K$3*G4)+(F4*$L$3)+(H4*$M$3)</f>
        <v>0</v>
      </c>
      <c r="J4" s="67"/>
      <c r="K4" s="37"/>
      <c r="L4" s="37"/>
      <c r="M4" s="37"/>
      <c r="N4" s="9"/>
      <c r="O4" s="9"/>
      <c r="P4" s="9"/>
      <c r="Q4" s="9"/>
      <c r="R4" s="9"/>
    </row>
    <row r="5" spans="1:18" ht="15.75" thickBot="1" x14ac:dyDescent="0.3">
      <c r="A5" s="85" t="s">
        <v>96</v>
      </c>
      <c r="B5" s="86">
        <v>24</v>
      </c>
      <c r="C5" s="86">
        <f>'Table 1'!C9</f>
        <v>0.2</v>
      </c>
      <c r="D5" s="86">
        <f>B5*C5</f>
        <v>4.8000000000000007</v>
      </c>
      <c r="E5" s="86">
        <v>0</v>
      </c>
      <c r="F5" s="86">
        <f>D5*E5</f>
        <v>0</v>
      </c>
      <c r="G5" s="86">
        <f>F5*0.05</f>
        <v>0</v>
      </c>
      <c r="H5" s="86">
        <f>F5*0.1</f>
        <v>0</v>
      </c>
      <c r="I5" s="87">
        <f>($K$3*G5)+(F5*$L$3)+(H5*$M$3)</f>
        <v>0</v>
      </c>
      <c r="J5" s="68"/>
      <c r="K5" s="109" t="s">
        <v>93</v>
      </c>
      <c r="L5" s="109"/>
      <c r="M5" s="109"/>
      <c r="N5" s="9"/>
      <c r="O5" s="9"/>
      <c r="P5" s="9"/>
      <c r="Q5" s="9"/>
      <c r="R5" s="9"/>
    </row>
    <row r="6" spans="1:18" ht="17.25" customHeight="1" thickBot="1" x14ac:dyDescent="0.3">
      <c r="A6" s="85" t="s">
        <v>48</v>
      </c>
      <c r="B6" s="86"/>
      <c r="C6" s="86"/>
      <c r="D6" s="86"/>
      <c r="E6" s="86"/>
      <c r="F6" s="86"/>
      <c r="G6" s="86"/>
      <c r="H6" s="86"/>
      <c r="I6" s="57"/>
      <c r="J6" s="67"/>
      <c r="K6" s="71"/>
      <c r="L6" s="72" t="s">
        <v>49</v>
      </c>
      <c r="M6" s="73" t="s">
        <v>50</v>
      </c>
      <c r="N6" s="9"/>
      <c r="O6" s="9"/>
      <c r="P6" s="9"/>
      <c r="Q6" s="9"/>
      <c r="R6" s="9"/>
    </row>
    <row r="7" spans="1:18" ht="26.25" x14ac:dyDescent="0.25">
      <c r="A7" s="83" t="s">
        <v>97</v>
      </c>
      <c r="B7" s="86">
        <v>2</v>
      </c>
      <c r="C7" s="86">
        <f>'Table 1'!C12</f>
        <v>1</v>
      </c>
      <c r="D7" s="86">
        <f t="shared" ref="D7" si="0">B7*C7</f>
        <v>2</v>
      </c>
      <c r="E7" s="86">
        <v>0</v>
      </c>
      <c r="F7" s="86">
        <f t="shared" ref="F7" si="1">D7*E7</f>
        <v>0</v>
      </c>
      <c r="G7" s="86">
        <f t="shared" ref="G7" si="2">F7*0.05</f>
        <v>0</v>
      </c>
      <c r="H7" s="86">
        <f t="shared" ref="H7" si="3">F7*0.1</f>
        <v>0</v>
      </c>
      <c r="I7" s="87">
        <f t="shared" ref="I7" si="4">($K$3*G7)+(F7*$L$3)+(H7*$M$3)</f>
        <v>0</v>
      </c>
      <c r="J7" s="68"/>
      <c r="K7" s="74" t="s">
        <v>51</v>
      </c>
      <c r="L7" s="75">
        <v>30.47</v>
      </c>
      <c r="M7" s="76">
        <f>L7*1.6</f>
        <v>48.752000000000002</v>
      </c>
      <c r="N7" s="9"/>
      <c r="O7" s="9"/>
      <c r="P7" s="9"/>
      <c r="Q7" s="9"/>
      <c r="R7" s="9"/>
    </row>
    <row r="8" spans="1:18" x14ac:dyDescent="0.25">
      <c r="A8" s="83" t="s">
        <v>53</v>
      </c>
      <c r="B8" s="86">
        <v>0.5</v>
      </c>
      <c r="C8" s="86">
        <f>'Table 1'!C14</f>
        <v>1</v>
      </c>
      <c r="D8" s="86">
        <f>B8*C8</f>
        <v>0.5</v>
      </c>
      <c r="E8" s="86">
        <v>0</v>
      </c>
      <c r="F8" s="86">
        <f>D8*E8</f>
        <v>0</v>
      </c>
      <c r="G8" s="86">
        <f>F8*0.05</f>
        <v>0</v>
      </c>
      <c r="H8" s="86">
        <f>F8*0.1</f>
        <v>0</v>
      </c>
      <c r="I8" s="87">
        <f>($K$3*G8)+(F8*$L$3)+(H8*$M$3)</f>
        <v>0</v>
      </c>
      <c r="J8" s="20"/>
      <c r="K8" s="77" t="s">
        <v>52</v>
      </c>
      <c r="L8" s="78">
        <v>41.07</v>
      </c>
      <c r="M8" s="79">
        <f>L8*1.6</f>
        <v>65.712000000000003</v>
      </c>
      <c r="N8" s="9"/>
      <c r="O8" s="9"/>
      <c r="P8" s="9"/>
      <c r="Q8" s="9"/>
      <c r="R8" s="9"/>
    </row>
    <row r="9" spans="1:18" ht="26.25" x14ac:dyDescent="0.25">
      <c r="A9" s="83" t="s">
        <v>98</v>
      </c>
      <c r="B9" s="86">
        <v>0.5</v>
      </c>
      <c r="C9" s="86">
        <f>'Table 1'!C13</f>
        <v>1</v>
      </c>
      <c r="D9" s="86">
        <f>B9*C9</f>
        <v>0.5</v>
      </c>
      <c r="E9" s="86">
        <v>0</v>
      </c>
      <c r="F9" s="86">
        <f>D9*E9</f>
        <v>0</v>
      </c>
      <c r="G9" s="86">
        <f>F9*0.05</f>
        <v>0</v>
      </c>
      <c r="H9" s="86">
        <f>F9*0.1</f>
        <v>0</v>
      </c>
      <c r="I9" s="87">
        <f>($K$3*G9)+(F9*$L$3)+(H9*$M$3)</f>
        <v>0</v>
      </c>
      <c r="J9" s="69"/>
      <c r="K9" s="80" t="s">
        <v>54</v>
      </c>
      <c r="L9" s="78">
        <v>16.489999999999998</v>
      </c>
      <c r="M9" s="79">
        <f>L9*1.6</f>
        <v>26.384</v>
      </c>
      <c r="N9" s="9"/>
      <c r="O9" s="9"/>
      <c r="P9" s="9"/>
      <c r="Q9" s="9"/>
      <c r="R9" s="9"/>
    </row>
    <row r="10" spans="1:18" x14ac:dyDescent="0.25">
      <c r="A10" s="83" t="s">
        <v>99</v>
      </c>
      <c r="B10" s="86">
        <v>8</v>
      </c>
      <c r="C10" s="86">
        <v>1.2</v>
      </c>
      <c r="D10" s="86">
        <f>B10*C10</f>
        <v>9.6</v>
      </c>
      <c r="E10" s="86">
        <v>0</v>
      </c>
      <c r="F10" s="86">
        <f>D10*E10</f>
        <v>0</v>
      </c>
      <c r="G10" s="86">
        <f>F10*0.05</f>
        <v>0</v>
      </c>
      <c r="H10" s="86">
        <f>F10*0.1</f>
        <v>0</v>
      </c>
      <c r="I10" s="87">
        <f>($K$3*G10)+(F10*$L$3)+(H10*$M$3)</f>
        <v>0</v>
      </c>
      <c r="J10" s="69"/>
      <c r="K10" s="9"/>
      <c r="L10" s="9"/>
      <c r="M10" s="9"/>
      <c r="N10" s="9"/>
      <c r="O10" s="9"/>
      <c r="P10" s="9"/>
      <c r="Q10" s="9"/>
      <c r="R10" s="9"/>
    </row>
    <row r="11" spans="1:18" ht="16.5" x14ac:dyDescent="0.25">
      <c r="A11" s="83" t="s">
        <v>100</v>
      </c>
      <c r="B11" s="86">
        <v>2</v>
      </c>
      <c r="C11" s="86">
        <f>'Table 1'!C16</f>
        <v>2</v>
      </c>
      <c r="D11" s="86">
        <f>B11*C11</f>
        <v>4</v>
      </c>
      <c r="E11" s="86">
        <f>'Table 1'!E16</f>
        <v>72</v>
      </c>
      <c r="F11" s="86">
        <f>D11*E11</f>
        <v>288</v>
      </c>
      <c r="G11" s="86">
        <f>F11*0.05</f>
        <v>14.4</v>
      </c>
      <c r="H11" s="86">
        <f>F11*0.1</f>
        <v>28.8</v>
      </c>
      <c r="I11" s="87">
        <f>($K$3*G11)+(F11*$L$3)+(H11*$M$3)</f>
        <v>15746.688000000002</v>
      </c>
      <c r="J11" s="69"/>
      <c r="K11" s="9"/>
      <c r="L11" s="9"/>
      <c r="M11" s="9"/>
      <c r="N11" s="9"/>
      <c r="O11" s="9"/>
      <c r="P11" s="9"/>
      <c r="Q11" s="9"/>
      <c r="R11" s="9"/>
    </row>
    <row r="12" spans="1:18" ht="41.25" x14ac:dyDescent="0.25">
      <c r="A12" s="96" t="s">
        <v>101</v>
      </c>
      <c r="B12" s="86">
        <v>2</v>
      </c>
      <c r="C12" s="86">
        <f>'Table 1'!C17</f>
        <v>2</v>
      </c>
      <c r="D12" s="86">
        <f>B12*C12</f>
        <v>4</v>
      </c>
      <c r="E12" s="81">
        <f>'Table 1'!E17</f>
        <v>15</v>
      </c>
      <c r="F12" s="86">
        <f>D12*E12</f>
        <v>60</v>
      </c>
      <c r="G12" s="86">
        <f>F12*0.05</f>
        <v>3</v>
      </c>
      <c r="H12" s="86">
        <f>F12*0.1</f>
        <v>6</v>
      </c>
      <c r="I12" s="88">
        <f>($K$3*G12)+(F12*$L$3)+(H12*$M$3)</f>
        <v>3280.5600000000004</v>
      </c>
      <c r="J12" s="69"/>
      <c r="K12" s="9"/>
      <c r="L12" s="9"/>
      <c r="M12" s="9"/>
      <c r="N12" s="9"/>
      <c r="O12" s="9"/>
      <c r="P12" s="9"/>
      <c r="Q12" s="9"/>
      <c r="R12" s="9"/>
    </row>
    <row r="13" spans="1:18" ht="29.25" x14ac:dyDescent="0.25">
      <c r="A13" s="89" t="s">
        <v>102</v>
      </c>
      <c r="B13" s="90"/>
      <c r="C13" s="91"/>
      <c r="D13" s="91"/>
      <c r="E13" s="92"/>
      <c r="F13" s="110">
        <f>SUM(F4:H12)</f>
        <v>400.2</v>
      </c>
      <c r="G13" s="111"/>
      <c r="H13" s="112"/>
      <c r="I13" s="61">
        <f>ROUND(SUM(I11:I12),-2)</f>
        <v>19000</v>
      </c>
      <c r="J13" s="70"/>
      <c r="K13" s="9"/>
      <c r="L13" s="9"/>
      <c r="M13" s="9"/>
      <c r="N13" s="9"/>
      <c r="O13" s="9"/>
      <c r="P13" s="9"/>
      <c r="Q13" s="9"/>
      <c r="R13" s="9"/>
    </row>
    <row r="14" spans="1:18" x14ac:dyDescent="0.25">
      <c r="A14" s="93"/>
      <c r="B14" s="37"/>
      <c r="C14" s="37"/>
      <c r="D14" s="37"/>
      <c r="E14" s="37"/>
      <c r="F14" s="37"/>
      <c r="G14" s="37"/>
      <c r="H14" s="37"/>
      <c r="I14" s="37"/>
      <c r="J14" s="9"/>
      <c r="K14" s="9"/>
      <c r="L14" s="9"/>
      <c r="M14" s="9"/>
      <c r="N14" s="9"/>
      <c r="O14" s="9"/>
      <c r="P14" s="9"/>
      <c r="Q14" s="9"/>
      <c r="R14" s="9"/>
    </row>
    <row r="15" spans="1:18" x14ac:dyDescent="0.25">
      <c r="A15" s="94" t="s">
        <v>41</v>
      </c>
      <c r="B15" s="37"/>
      <c r="C15" s="37"/>
      <c r="D15" s="37"/>
      <c r="E15" s="37"/>
      <c r="F15" s="37"/>
      <c r="G15" s="37"/>
      <c r="H15" s="37"/>
      <c r="I15" s="37"/>
      <c r="J15" s="9"/>
      <c r="K15" s="9"/>
      <c r="L15" s="9"/>
      <c r="M15" s="9"/>
      <c r="N15" s="9"/>
      <c r="O15" s="9"/>
      <c r="P15" s="9"/>
      <c r="Q15" s="9"/>
      <c r="R15" s="9"/>
    </row>
    <row r="16" spans="1:18" ht="33" customHeight="1" x14ac:dyDescent="0.25">
      <c r="A16" s="113" t="s">
        <v>103</v>
      </c>
      <c r="B16" s="113"/>
      <c r="C16" s="113"/>
      <c r="D16" s="113"/>
      <c r="E16" s="113"/>
      <c r="F16" s="113"/>
      <c r="G16" s="113"/>
      <c r="H16" s="113"/>
      <c r="I16" s="113"/>
      <c r="J16" s="17"/>
      <c r="K16" s="9"/>
      <c r="L16" s="9"/>
      <c r="M16" s="9"/>
      <c r="N16" s="9"/>
      <c r="O16" s="9"/>
      <c r="P16" s="9"/>
      <c r="Q16" s="9"/>
      <c r="R16" s="9"/>
    </row>
    <row r="17" spans="1:18" ht="55.5" customHeight="1" x14ac:dyDescent="0.25">
      <c r="A17" s="113" t="s">
        <v>104</v>
      </c>
      <c r="B17" s="114"/>
      <c r="C17" s="114"/>
      <c r="D17" s="114"/>
      <c r="E17" s="114"/>
      <c r="F17" s="114"/>
      <c r="G17" s="114"/>
      <c r="H17" s="114"/>
      <c r="I17" s="114"/>
      <c r="J17" s="9"/>
      <c r="K17" s="9"/>
      <c r="L17" s="9"/>
      <c r="M17" s="9"/>
      <c r="N17" s="9"/>
      <c r="O17" s="9"/>
      <c r="P17" s="9"/>
      <c r="Q17" s="9"/>
      <c r="R17" s="9"/>
    </row>
    <row r="18" spans="1:18" ht="18.75" customHeight="1" x14ac:dyDescent="0.25">
      <c r="A18" s="115" t="s">
        <v>105</v>
      </c>
      <c r="B18" s="116"/>
      <c r="C18" s="116"/>
      <c r="D18" s="116"/>
      <c r="E18" s="116"/>
      <c r="F18" s="116"/>
      <c r="G18" s="116"/>
      <c r="H18" s="116"/>
      <c r="I18" s="116"/>
    </row>
    <row r="19" spans="1:18" ht="84" customHeight="1" x14ac:dyDescent="0.25">
      <c r="A19" s="108" t="s">
        <v>113</v>
      </c>
      <c r="B19" s="105"/>
      <c r="C19" s="105"/>
      <c r="D19" s="105"/>
      <c r="E19" s="105"/>
      <c r="F19" s="105"/>
      <c r="G19" s="105"/>
      <c r="H19" s="105"/>
      <c r="I19" s="105"/>
      <c r="J19" s="18"/>
      <c r="K19" s="19"/>
      <c r="L19" s="19"/>
      <c r="M19" s="19"/>
      <c r="N19" s="19"/>
      <c r="O19" s="19"/>
      <c r="P19" s="19"/>
      <c r="Q19" s="19"/>
      <c r="R19" s="19"/>
    </row>
    <row r="20" spans="1:18" x14ac:dyDescent="0.25">
      <c r="A20" s="106" t="s">
        <v>112</v>
      </c>
      <c r="B20" s="107"/>
      <c r="C20" s="107"/>
      <c r="D20" s="107"/>
      <c r="E20" s="107"/>
      <c r="F20" s="107"/>
      <c r="G20" s="107"/>
      <c r="H20" s="107"/>
      <c r="I20" s="107"/>
      <c r="J20" s="8"/>
      <c r="K20" s="8"/>
      <c r="L20" s="8"/>
      <c r="M20" s="9"/>
      <c r="N20" s="9"/>
      <c r="O20" s="9"/>
      <c r="P20" s="9"/>
      <c r="Q20" s="9"/>
      <c r="R20" s="9"/>
    </row>
  </sheetData>
  <mergeCells count="7">
    <mergeCell ref="A20:I20"/>
    <mergeCell ref="K5:M5"/>
    <mergeCell ref="F13:H13"/>
    <mergeCell ref="A16:I16"/>
    <mergeCell ref="A17:I17"/>
    <mergeCell ref="A18:I18"/>
    <mergeCell ref="A19:I19"/>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8721-3DE7-4E65-973E-5F439B6B8F8C}">
  <dimension ref="A1:G8"/>
  <sheetViews>
    <sheetView workbookViewId="0">
      <selection sqref="A1:G1"/>
    </sheetView>
  </sheetViews>
  <sheetFormatPr defaultRowHeight="15" x14ac:dyDescent="0.25"/>
  <cols>
    <col min="1" max="1" width="13.85546875" customWidth="1"/>
    <col min="2" max="2" width="13.7109375" customWidth="1"/>
    <col min="3" max="3" width="11.140625" customWidth="1"/>
    <col min="4" max="4" width="13" customWidth="1"/>
    <col min="5" max="5" width="10.42578125" customWidth="1"/>
    <col min="6" max="6" width="11.140625" customWidth="1"/>
    <col min="7" max="7" width="12.140625" customWidth="1"/>
  </cols>
  <sheetData>
    <row r="1" spans="1:7" ht="15.75" x14ac:dyDescent="0.25">
      <c r="A1" s="117" t="s">
        <v>0</v>
      </c>
      <c r="B1" s="117"/>
      <c r="C1" s="117"/>
      <c r="D1" s="117"/>
      <c r="E1" s="117"/>
      <c r="F1" s="117"/>
      <c r="G1" s="117"/>
    </row>
    <row r="2" spans="1:7" ht="64.5" x14ac:dyDescent="0.25">
      <c r="A2" s="1" t="s">
        <v>1</v>
      </c>
      <c r="B2" s="1" t="s">
        <v>2</v>
      </c>
      <c r="C2" s="1" t="s">
        <v>3</v>
      </c>
      <c r="D2" s="1" t="s">
        <v>4</v>
      </c>
      <c r="E2" s="1" t="s">
        <v>5</v>
      </c>
      <c r="F2" s="15" t="s">
        <v>107</v>
      </c>
      <c r="G2" s="1" t="s">
        <v>6</v>
      </c>
    </row>
    <row r="3" spans="1:7" x14ac:dyDescent="0.25">
      <c r="A3" s="2" t="s">
        <v>7</v>
      </c>
      <c r="B3" s="3">
        <v>8000</v>
      </c>
      <c r="C3" s="3">
        <v>0</v>
      </c>
      <c r="D3" s="4">
        <f>B3*C3</f>
        <v>0</v>
      </c>
      <c r="E3" s="5">
        <v>2100</v>
      </c>
      <c r="F3" s="6">
        <v>4</v>
      </c>
      <c r="G3" s="7">
        <f>E3*F3</f>
        <v>8400</v>
      </c>
    </row>
    <row r="4" spans="1:7" ht="16.5" x14ac:dyDescent="0.25">
      <c r="A4" s="118" t="s">
        <v>106</v>
      </c>
      <c r="B4" s="118"/>
      <c r="C4" s="118"/>
      <c r="D4" s="118"/>
      <c r="E4" s="118"/>
      <c r="F4" s="118"/>
      <c r="G4" s="118"/>
    </row>
    <row r="8" spans="1:7" x14ac:dyDescent="0.25">
      <c r="B8" s="25"/>
    </row>
  </sheetData>
  <mergeCells count="2">
    <mergeCell ref="A1:G1"/>
    <mergeCell ref="A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B94D-79AA-42C2-BAC0-4E3F63A74AE1}">
  <dimension ref="A1:E13"/>
  <sheetViews>
    <sheetView workbookViewId="0">
      <selection sqref="A1:E1"/>
    </sheetView>
  </sheetViews>
  <sheetFormatPr defaultRowHeight="15" x14ac:dyDescent="0.25"/>
  <cols>
    <col min="1" max="1" width="36.5703125" customWidth="1"/>
    <col min="2" max="2" width="13.7109375" customWidth="1"/>
    <col min="3" max="3" width="13.5703125" customWidth="1"/>
    <col min="4" max="4" width="17" customWidth="1"/>
    <col min="5" max="5" width="17.7109375" customWidth="1"/>
  </cols>
  <sheetData>
    <row r="1" spans="1:5" ht="15.75" x14ac:dyDescent="0.25">
      <c r="A1" s="119" t="s">
        <v>55</v>
      </c>
      <c r="B1" s="119"/>
      <c r="C1" s="119"/>
      <c r="D1" s="119"/>
      <c r="E1" s="119"/>
    </row>
    <row r="2" spans="1:5" x14ac:dyDescent="0.25">
      <c r="A2" s="21" t="s">
        <v>56</v>
      </c>
      <c r="B2" s="21" t="s">
        <v>58</v>
      </c>
      <c r="C2" s="21" t="s">
        <v>60</v>
      </c>
      <c r="D2" s="21" t="s">
        <v>62</v>
      </c>
      <c r="E2" s="21" t="s">
        <v>64</v>
      </c>
    </row>
    <row r="3" spans="1:5" ht="48" x14ac:dyDescent="0.25">
      <c r="A3" s="21" t="s">
        <v>57</v>
      </c>
      <c r="B3" s="21" t="s">
        <v>59</v>
      </c>
      <c r="C3" s="21" t="s">
        <v>61</v>
      </c>
      <c r="D3" s="21" t="s">
        <v>63</v>
      </c>
      <c r="E3" s="21" t="s">
        <v>71</v>
      </c>
    </row>
    <row r="4" spans="1:5" ht="24" x14ac:dyDescent="0.25">
      <c r="A4" s="22" t="s">
        <v>65</v>
      </c>
      <c r="B4" s="23">
        <f>'Table 1'!E12</f>
        <v>0</v>
      </c>
      <c r="C4" s="23">
        <v>1</v>
      </c>
      <c r="D4" s="23">
        <v>0</v>
      </c>
      <c r="E4" s="23">
        <f>(B4*C4)+D4</f>
        <v>0</v>
      </c>
    </row>
    <row r="5" spans="1:5" x14ac:dyDescent="0.25">
      <c r="A5" s="22" t="s">
        <v>66</v>
      </c>
      <c r="B5" s="23">
        <f>'Table 1'!E13</f>
        <v>0</v>
      </c>
      <c r="C5" s="23">
        <f>'Table 1'!C13</f>
        <v>1</v>
      </c>
      <c r="D5" s="23">
        <v>0</v>
      </c>
      <c r="E5" s="23">
        <f t="shared" ref="E5:E9" si="0">(B5*C5)+D5</f>
        <v>0</v>
      </c>
    </row>
    <row r="6" spans="1:5" x14ac:dyDescent="0.25">
      <c r="A6" s="22" t="s">
        <v>67</v>
      </c>
      <c r="B6" s="23">
        <f>'Table 1'!E14</f>
        <v>0</v>
      </c>
      <c r="C6" s="23">
        <v>1</v>
      </c>
      <c r="D6" s="23">
        <v>0</v>
      </c>
      <c r="E6" s="23">
        <f t="shared" si="0"/>
        <v>0</v>
      </c>
    </row>
    <row r="7" spans="1:5" x14ac:dyDescent="0.25">
      <c r="A7" s="22" t="s">
        <v>68</v>
      </c>
      <c r="B7" s="23">
        <f>'Table 1'!E8</f>
        <v>0</v>
      </c>
      <c r="C7" s="23">
        <f>'Table 1'!C8+'Table 1'!C9</f>
        <v>1.2</v>
      </c>
      <c r="D7" s="23">
        <v>0</v>
      </c>
      <c r="E7" s="23">
        <f t="shared" si="0"/>
        <v>0</v>
      </c>
    </row>
    <row r="8" spans="1:5" x14ac:dyDescent="0.25">
      <c r="A8" s="22" t="s">
        <v>69</v>
      </c>
      <c r="B8" s="21">
        <f>'Table 1'!E16</f>
        <v>72</v>
      </c>
      <c r="C8" s="23">
        <f>'Table 1'!C16</f>
        <v>2</v>
      </c>
      <c r="D8" s="23">
        <v>0</v>
      </c>
      <c r="E8" s="23">
        <f t="shared" si="0"/>
        <v>144</v>
      </c>
    </row>
    <row r="9" spans="1:5" ht="27.75" customHeight="1" x14ac:dyDescent="0.25">
      <c r="A9" s="22" t="s">
        <v>72</v>
      </c>
      <c r="B9" s="95">
        <f>'Table 1'!E17</f>
        <v>15</v>
      </c>
      <c r="C9" s="23">
        <f>'Table 1'!C17</f>
        <v>2</v>
      </c>
      <c r="D9" s="23">
        <v>0</v>
      </c>
      <c r="E9" s="23">
        <f t="shared" si="0"/>
        <v>30</v>
      </c>
    </row>
    <row r="10" spans="1:5" x14ac:dyDescent="0.25">
      <c r="A10" s="22"/>
      <c r="B10" s="22"/>
      <c r="C10" s="22"/>
      <c r="D10" s="21" t="s">
        <v>70</v>
      </c>
      <c r="E10" s="21">
        <f>SUM(E4:E9)</f>
        <v>174</v>
      </c>
    </row>
    <row r="12" spans="1:5" x14ac:dyDescent="0.25">
      <c r="A12" s="24" t="s">
        <v>74</v>
      </c>
      <c r="B12" s="25">
        <f>SUM('Table 1'!F6:H17)+SUM('Table 1'!F23:H25)</f>
        <v>7217.4000000000005</v>
      </c>
    </row>
    <row r="13" spans="1:5" x14ac:dyDescent="0.25">
      <c r="A13" s="24" t="s">
        <v>73</v>
      </c>
      <c r="B13" s="26">
        <f>B12/E10</f>
        <v>41.479310344827589</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Capital &amp; O&amp;M</vt:lpstr>
      <vt:lpstr>#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Denise Bevington</cp:lastModifiedBy>
  <dcterms:created xsi:type="dcterms:W3CDTF">2018-10-01T17:03:06Z</dcterms:created>
  <dcterms:modified xsi:type="dcterms:W3CDTF">2018-10-03T21:32:07Z</dcterms:modified>
</cp:coreProperties>
</file>