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A56EFE30-6794-473E-B0E6-B096D622980A}" xr6:coauthVersionLast="31" xr6:coauthVersionMax="31" xr10:uidLastSave="{00000000-0000-0000-0000-000000000000}"/>
  <bookViews>
    <workbookView xWindow="0" yWindow="0" windowWidth="19200" windowHeight="8265" xr2:uid="{00000000-000D-0000-FFFF-FFFF00000000}"/>
  </bookViews>
  <sheets>
    <sheet name="Respondent Burden" sheetId="1" r:id="rId1"/>
    <sheet name="Agency Burden" sheetId="2" r:id="rId2"/>
  </sheets>
  <calcPr calcId="179017"/>
</workbook>
</file>

<file path=xl/calcChain.xml><?xml version="1.0" encoding="utf-8"?>
<calcChain xmlns="http://schemas.openxmlformats.org/spreadsheetml/2006/main">
  <c r="J7" i="1" l="1"/>
  <c r="I7" i="1"/>
  <c r="I10" i="1"/>
  <c r="H7" i="1"/>
  <c r="G7" i="1"/>
  <c r="E7" i="1"/>
  <c r="J43" i="1"/>
  <c r="I7" i="2" l="1"/>
  <c r="H7" i="2"/>
  <c r="G7" i="2"/>
  <c r="I14" i="2"/>
  <c r="I13" i="2"/>
  <c r="H14" i="2"/>
  <c r="H13" i="2"/>
  <c r="J7" i="2" l="1"/>
  <c r="F36" i="1"/>
  <c r="E14" i="2" l="1"/>
  <c r="G14" i="2" s="1"/>
  <c r="J14" i="2" s="1"/>
  <c r="E13" i="2"/>
  <c r="G13" i="2" s="1"/>
  <c r="J13" i="2" s="1"/>
  <c r="E7" i="2"/>
  <c r="G15" i="2" s="1"/>
  <c r="E38" i="1"/>
  <c r="G38" i="1" s="1"/>
  <c r="E37" i="1"/>
  <c r="G37" i="1" s="1"/>
  <c r="E36" i="1"/>
  <c r="G36" i="1" s="1"/>
  <c r="E35" i="1"/>
  <c r="G35" i="1" s="1"/>
  <c r="E29" i="1"/>
  <c r="G29" i="1" s="1"/>
  <c r="E28" i="1"/>
  <c r="G28" i="1" s="1"/>
  <c r="I28" i="1" s="1"/>
  <c r="E27" i="1"/>
  <c r="G27" i="1" s="1"/>
  <c r="E16" i="1"/>
  <c r="G16" i="1" s="1"/>
  <c r="E17" i="1"/>
  <c r="G17" i="1" s="1"/>
  <c r="E18" i="1"/>
  <c r="G18" i="1" s="1"/>
  <c r="E11" i="1"/>
  <c r="G11" i="1" s="1"/>
  <c r="E12" i="1"/>
  <c r="G12" i="1" s="1"/>
  <c r="E13" i="1"/>
  <c r="G13" i="1" s="1"/>
  <c r="E14" i="1"/>
  <c r="G14" i="1" s="1"/>
  <c r="E10" i="1"/>
  <c r="G10" i="1" s="1"/>
  <c r="J15" i="2" l="1"/>
  <c r="H10" i="1"/>
  <c r="I13" i="1"/>
  <c r="H13" i="1"/>
  <c r="H11" i="1"/>
  <c r="I11" i="1"/>
  <c r="H17" i="1"/>
  <c r="I17" i="1"/>
  <c r="I27" i="1"/>
  <c r="H27" i="1"/>
  <c r="H29" i="1"/>
  <c r="I29" i="1"/>
  <c r="I36" i="1"/>
  <c r="H36" i="1"/>
  <c r="H38" i="1"/>
  <c r="I38" i="1"/>
  <c r="I14" i="1"/>
  <c r="H14" i="1"/>
  <c r="H12" i="1"/>
  <c r="I12" i="1"/>
  <c r="H16" i="1"/>
  <c r="H18" i="1"/>
  <c r="J18" i="1" s="1"/>
  <c r="H28" i="1"/>
  <c r="J28" i="1" s="1"/>
  <c r="H35" i="1"/>
  <c r="H37" i="1"/>
  <c r="I16" i="1"/>
  <c r="I18" i="1"/>
  <c r="I35" i="1"/>
  <c r="I37" i="1"/>
  <c r="J12" i="1" l="1"/>
  <c r="J37" i="1"/>
  <c r="J38" i="1"/>
  <c r="J17" i="1"/>
  <c r="J11" i="1"/>
  <c r="G43" i="1"/>
  <c r="J16" i="1"/>
  <c r="J14" i="1"/>
  <c r="J36" i="1"/>
  <c r="J29" i="1"/>
  <c r="J27" i="1"/>
  <c r="J13" i="1"/>
  <c r="J10" i="1"/>
  <c r="J30" i="1" s="1"/>
  <c r="J35" i="1"/>
  <c r="G30" i="1"/>
  <c r="J44" i="1" l="1"/>
  <c r="J46" i="1" s="1"/>
  <c r="G44" i="1"/>
  <c r="M44" i="1" s="1"/>
</calcChain>
</file>

<file path=xl/sharedStrings.xml><?xml version="1.0" encoding="utf-8"?>
<sst xmlns="http://schemas.openxmlformats.org/spreadsheetml/2006/main" count="126" uniqueCount="96">
  <si>
    <t>Burden item</t>
  </si>
  <si>
    <t>1.  Applications</t>
  </si>
  <si>
    <t>N/A</t>
  </si>
  <si>
    <t>2.  Surveys and studies</t>
  </si>
  <si>
    <t>3.  Reporting requirements</t>
  </si>
  <si>
    <t>See 3C</t>
  </si>
  <si>
    <t>See 4C</t>
  </si>
  <si>
    <t>See 3E</t>
  </si>
  <si>
    <t>Subtotal  for Reporting  Requirements</t>
  </si>
  <si>
    <t>4.  Recordkeeping requirements</t>
  </si>
  <si>
    <t>See 3A</t>
  </si>
  <si>
    <t>Labor Rates</t>
  </si>
  <si>
    <t>Tech</t>
  </si>
  <si>
    <t>Mngmt</t>
  </si>
  <si>
    <t>Cler</t>
  </si>
  <si>
    <t>Annual report</t>
  </si>
  <si>
    <t>Quarterly emission report</t>
  </si>
  <si>
    <t>Initial report</t>
  </si>
  <si>
    <t>Notification/report of performance test</t>
  </si>
  <si>
    <t>Existing sources</t>
  </si>
  <si>
    <t>Notification of anticipated/actual startup</t>
  </si>
  <si>
    <t>Notification of const/reconstruction</t>
  </si>
  <si>
    <t>New source</t>
  </si>
  <si>
    <t>vi. Treatment/control device monitoring</t>
  </si>
  <si>
    <t>iii. Concentration data</t>
  </si>
  <si>
    <t>(A) Person hours per occurrence</t>
  </si>
  <si>
    <t>(C) Person hours per respondent per year (AxB)</t>
  </si>
  <si>
    <t>(B) No. of occurrences per respondent per year</t>
  </si>
  <si>
    <t>(E) Technical person- hours per year (CxD)</t>
  </si>
  <si>
    <t>(F) Management person hours per year (Ex0.05)</t>
  </si>
  <si>
    <t>(G) Clerical person hours per year (Ex0.1)</t>
  </si>
  <si>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</si>
  <si>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</si>
  <si>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t>Initial performance tests</t>
  </si>
  <si>
    <t>Report Review</t>
  </si>
  <si>
    <t>New Plant</t>
  </si>
  <si>
    <t>Existing Plants</t>
  </si>
  <si>
    <t>Notification of anticipated startup</t>
  </si>
  <si>
    <t>Notification of actual startup</t>
  </si>
  <si>
    <t>Notification of performance test</t>
  </si>
  <si>
    <r>
      <t xml:space="preserve">Table 2: Average Annual EPA Burden and Cost – </t>
    </r>
    <r>
      <rPr>
        <b/>
        <sz val="12"/>
        <color theme="1"/>
        <rFont val="Times New Roman"/>
        <family val="1"/>
      </rPr>
      <t>NESHAP for Benzene Waste Operations (40 CFR Part 61, Subpart FF) (Renewal)</t>
    </r>
  </si>
  <si>
    <t>Subtotal for Recordkeeping Requirements</t>
  </si>
  <si>
    <t>Assumptions:</t>
  </si>
  <si>
    <t>hr/resp</t>
  </si>
  <si>
    <t>Table 1: Annual Respondent Burden and Cost – NESHAP for Benzene Waste Operations (40 CFR Part 61, Subpart FF) (Renewal)</t>
  </si>
  <si>
    <r>
      <t xml:space="preserve">(D) Respondents per year  </t>
    </r>
    <r>
      <rPr>
        <b/>
        <vertAlign val="superscript"/>
        <sz val="10"/>
        <rFont val="Times New Roman"/>
        <family val="1"/>
      </rPr>
      <t>a</t>
    </r>
  </si>
  <si>
    <r>
      <t xml:space="preserve">(H) Total Cost Per year </t>
    </r>
    <r>
      <rPr>
        <b/>
        <vertAlign val="superscript"/>
        <sz val="10"/>
        <rFont val="Times New Roman"/>
        <family val="1"/>
      </rPr>
      <t>b</t>
    </r>
  </si>
  <si>
    <r>
      <t xml:space="preserve">i.   Determine quantity of benzene in waste </t>
    </r>
    <r>
      <rPr>
        <vertAlign val="superscript"/>
        <sz val="10"/>
        <rFont val="Times New Roman"/>
        <family val="1"/>
      </rPr>
      <t>l</t>
    </r>
  </si>
  <si>
    <r>
      <t xml:space="preserve">ii.  Initial waste determination </t>
    </r>
    <r>
      <rPr>
        <vertAlign val="superscript"/>
        <sz val="10"/>
        <rFont val="Times New Roman"/>
        <family val="1"/>
      </rPr>
      <t>l</t>
    </r>
  </si>
  <si>
    <r>
      <t xml:space="preserve">iii. Treatment performance evaluation </t>
    </r>
    <r>
      <rPr>
        <vertAlign val="superscript"/>
        <sz val="10"/>
        <rFont val="Times New Roman"/>
        <family val="1"/>
      </rPr>
      <t>l</t>
    </r>
  </si>
  <si>
    <r>
      <t xml:space="preserve">iv. Annual waste determination </t>
    </r>
    <r>
      <rPr>
        <vertAlign val="superscript"/>
        <sz val="10"/>
        <rFont val="Times New Roman"/>
        <family val="1"/>
      </rPr>
      <t>c, d</t>
    </r>
  </si>
  <si>
    <r>
      <t xml:space="preserve">v.  Monthly treated waste analysis </t>
    </r>
    <r>
      <rPr>
        <vertAlign val="superscript"/>
        <sz val="10"/>
        <rFont val="Times New Roman"/>
        <family val="1"/>
      </rPr>
      <t>e, f</t>
    </r>
  </si>
  <si>
    <r>
      <t xml:space="preserve">vii.  Initial visual inspection </t>
    </r>
    <r>
      <rPr>
        <vertAlign val="superscript"/>
        <sz val="10"/>
        <rFont val="Times New Roman"/>
        <family val="1"/>
      </rPr>
      <t>l</t>
    </r>
  </si>
  <si>
    <r>
      <t xml:space="preserve">viii.  Quarterly visual inspection </t>
    </r>
    <r>
      <rPr>
        <vertAlign val="superscript"/>
        <sz val="10"/>
        <rFont val="Times New Roman"/>
        <family val="1"/>
      </rPr>
      <t>g</t>
    </r>
  </si>
  <si>
    <r>
      <t xml:space="preserve">ix.  Annual method 21 monitoring </t>
    </r>
    <r>
      <rPr>
        <vertAlign val="superscript"/>
        <sz val="10"/>
        <rFont val="Times New Roman"/>
        <family val="1"/>
      </rPr>
      <t>h</t>
    </r>
  </si>
  <si>
    <r>
      <t xml:space="preserve">Notification of offsite facility </t>
    </r>
    <r>
      <rPr>
        <vertAlign val="superscript"/>
        <sz val="10"/>
        <rFont val="Times New Roman"/>
        <family val="1"/>
      </rPr>
      <t>i</t>
    </r>
  </si>
  <si>
    <r>
      <t xml:space="preserve">i.  Filing and maintain records </t>
    </r>
    <r>
      <rPr>
        <vertAlign val="superscript"/>
        <sz val="10"/>
        <rFont val="Times New Roman"/>
        <family val="1"/>
      </rPr>
      <t>j</t>
    </r>
  </si>
  <si>
    <r>
      <t xml:space="preserve">iv. Waste quantity data </t>
    </r>
    <r>
      <rPr>
        <vertAlign val="superscript"/>
        <sz val="10"/>
        <rFont val="Times New Roman"/>
        <family val="1"/>
      </rPr>
      <t>l</t>
    </r>
  </si>
  <si>
    <r>
      <t>c</t>
    </r>
    <r>
      <rPr>
        <sz val="10"/>
        <rFont val="Times New Roman"/>
        <family val="1"/>
      </rPr>
      <t xml:space="preserve">  We have assumed that it will take each respondent two hours once per year to create the annual waste determination. </t>
    </r>
  </si>
  <si>
    <r>
      <t>e</t>
    </r>
    <r>
      <rPr>
        <sz val="10"/>
        <rFont val="Times New Roman"/>
        <family val="1"/>
      </rPr>
      <t xml:space="preserve">  We have assumed that it will take one hour each month for each respondents to create the monthly treated waste analysis information (0.5 hours for collection activities for all samples and 0.5 hours per sample for analysis for a total of 1 hour per sample).</t>
    </r>
  </si>
  <si>
    <r>
      <t>f</t>
    </r>
    <r>
      <rPr>
        <sz val="10"/>
        <rFont val="Times New Roman"/>
        <family val="1"/>
      </rPr>
      <t xml:space="preserve">  We have assumed that 90 percent of 135 sources (121) will monitor process parameters, and the remaining 10 percent (14) must conduct monthly sampling.</t>
    </r>
  </si>
  <si>
    <r>
      <t>g</t>
    </r>
    <r>
      <rPr>
        <sz val="10"/>
        <rFont val="Times New Roman"/>
        <family val="1"/>
      </rPr>
      <t xml:space="preserve">  We have assumed that 135 facilities that are expected to be greater than 10 Mg per year must comply with the quarterly visual inspection requirements.</t>
    </r>
  </si>
  <si>
    <r>
      <t>h</t>
    </r>
    <r>
      <rPr>
        <sz val="10"/>
        <rFont val="Times New Roman"/>
        <family val="1"/>
      </rPr>
      <t xml:space="preserve">  We have assumed that 135 respondents will each take six hours once per year to comply with the annual method 21 monitoring requirements.</t>
    </r>
  </si>
  <si>
    <r>
      <t>i</t>
    </r>
    <r>
      <rPr>
        <sz val="10"/>
        <rFont val="Times New Roman"/>
        <family val="1"/>
      </rPr>
      <t xml:space="preserve">  We have assumed that 10 percent of facilities (14) will choose to ship their waste offsite once a month for treatment.</t>
    </r>
  </si>
  <si>
    <r>
      <t xml:space="preserve">j </t>
    </r>
    <r>
      <rPr>
        <sz val="10"/>
        <rFont val="Times New Roman"/>
        <family val="1"/>
      </rPr>
      <t xml:space="preserve"> We have assumed that 135 respondents will take 78 hours once per year to comply with the record requirements.</t>
    </r>
  </si>
  <si>
    <r>
      <t xml:space="preserve">m </t>
    </r>
    <r>
      <rPr>
        <sz val="10"/>
        <rFont val="Times New Roman"/>
        <family val="1"/>
      </rPr>
      <t>Totals have been rounded to 3 significant values.  Figures may not add exactly due to rounding.</t>
    </r>
  </si>
  <si>
    <r>
      <t xml:space="preserve">GRAND TOTAL (rounded): </t>
    </r>
    <r>
      <rPr>
        <b/>
        <vertAlign val="superscript"/>
        <sz val="10"/>
        <rFont val="Times New Roman"/>
        <family val="1"/>
      </rPr>
      <t>m</t>
    </r>
  </si>
  <si>
    <r>
      <rPr>
        <vertAlign val="superscript"/>
        <sz val="12"/>
        <rFont val="Times New Roman"/>
        <family val="1"/>
      </rPr>
      <t>b</t>
    </r>
    <r>
      <rPr>
        <sz val="10"/>
        <rFont val="Times New Roman"/>
        <family val="1"/>
      </rPr>
      <t xml:space="preserve">  This ICR uses the following labor rates:  $149.35 per hour for Executive, Administrative, and Managerial labor; $112.98 per hour for Technical labor, and $54.81</t>
    </r>
    <r>
      <rPr>
        <sz val="12"/>
        <rFont val="Times New Roman"/>
        <family val="1"/>
      </rPr>
      <t xml:space="preserve"> </t>
    </r>
    <r>
      <rPr>
        <sz val="10"/>
        <rFont val="Times New Roman"/>
        <family val="1"/>
      </rPr>
      <t>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</si>
  <si>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 xml:space="preserve">k  </t>
    </r>
    <r>
      <rPr>
        <sz val="10"/>
        <rFont val="Times New Roman"/>
        <family val="1"/>
      </rPr>
      <t>We have assumed that 121 respondents will take 30 minutes twelve times per year to repeat the benzene quantity determination.</t>
    </r>
  </si>
  <si>
    <r>
      <t xml:space="preserve">ii. Concentration data (annual benzene  quantity determination) </t>
    </r>
    <r>
      <rPr>
        <vertAlign val="superscript"/>
        <sz val="10"/>
        <rFont val="Times New Roman"/>
        <family val="1"/>
      </rPr>
      <t>k</t>
    </r>
  </si>
  <si>
    <t>A.  Familiarization with regulatory requirements</t>
  </si>
  <si>
    <t>B.  Required activities</t>
  </si>
  <si>
    <t>C.  Create information</t>
  </si>
  <si>
    <t>D.  Gather existing information</t>
  </si>
  <si>
    <t>E.  Write report</t>
  </si>
  <si>
    <t xml:space="preserve">B.  Plan activities </t>
  </si>
  <si>
    <t>C.  Implement activities</t>
  </si>
  <si>
    <t>D.  Develop record system</t>
  </si>
  <si>
    <t>E.  Time to enter information</t>
  </si>
  <si>
    <t>F.  Train Personnel</t>
  </si>
  <si>
    <t>G.  Audits</t>
  </si>
  <si>
    <r>
      <t xml:space="preserve">TOTAL LABOR BURDEN AND COSTS (rounded): </t>
    </r>
    <r>
      <rPr>
        <b/>
        <vertAlign val="superscript"/>
        <sz val="10"/>
        <rFont val="Times New Roman"/>
        <family val="1"/>
      </rPr>
      <t>m</t>
    </r>
  </si>
  <si>
    <r>
      <t xml:space="preserve">TOTAL CAPITAL and O&amp;M COST: </t>
    </r>
    <r>
      <rPr>
        <b/>
        <vertAlign val="superscript"/>
        <sz val="10"/>
        <rFont val="Times New Roman"/>
        <family val="1"/>
      </rPr>
      <t>m</t>
    </r>
  </si>
  <si>
    <r>
      <t>a</t>
    </r>
    <r>
      <rPr>
        <sz val="10"/>
        <rFont val="Times New Roman"/>
        <family val="1"/>
      </rPr>
      <t xml:space="preserve">  We have assumed that the average number of respondents that will be subject to this rule will be 270.  There will be no additional new sources that will become subject to the rule over the three-year period of the ICR.  It is estimated that 135 sources that have a total annual benzene (TAB) quantity waste between 1 Mg/yr and 10 Mg/yr must file an annual report.  It is also estimated that 135 sources that have a TAB greater than 10 Mg/yr required to comply with the control requirements must file quarterly reports. </t>
    </r>
  </si>
  <si>
    <r>
      <t>d</t>
    </r>
    <r>
      <rPr>
        <sz val="10"/>
        <rFont val="Times New Roman"/>
        <family val="1"/>
      </rPr>
      <t xml:space="preserve">  We have assumed that all facilities above 1 Mg/yr must evaluate waste streams annually for TAB.</t>
    </r>
  </si>
  <si>
    <r>
      <t>l</t>
    </r>
    <r>
      <rPr>
        <sz val="10"/>
        <rFont val="Times New Roman"/>
        <family val="1"/>
      </rPr>
      <t xml:space="preserve">  We have assumed that this is a one-time only activity.</t>
    </r>
  </si>
  <si>
    <r>
      <t xml:space="preserve">Notification of construction </t>
    </r>
    <r>
      <rPr>
        <vertAlign val="superscript"/>
        <sz val="10"/>
        <rFont val="Times New Roman"/>
        <family val="1"/>
      </rPr>
      <t>c</t>
    </r>
  </si>
  <si>
    <r>
      <t xml:space="preserve">Quarterly reports </t>
    </r>
    <r>
      <rPr>
        <vertAlign val="superscript"/>
        <sz val="10"/>
        <rFont val="Times New Roman"/>
        <family val="1"/>
      </rPr>
      <t>d</t>
    </r>
  </si>
  <si>
    <r>
      <t>Annual recertification</t>
    </r>
    <r>
      <rPr>
        <vertAlign val="superscript"/>
        <sz val="10"/>
        <rFont val="Times New Roman"/>
        <family val="1"/>
      </rPr>
      <t xml:space="preserve"> e</t>
    </r>
  </si>
  <si>
    <r>
      <t>a</t>
    </r>
    <r>
      <rPr>
        <sz val="10"/>
        <rFont val="Times New Roman"/>
        <family val="1"/>
      </rPr>
      <t xml:space="preserve">  We have assumed that the average number of respondents that will be subject to this rule will be 270 and there will be no additional new sources that will become subject to the rule over the three-year period of the ICR.  It is estimated that 135 sources that have a total annual benzene (TAB) quantity waste between 1 Mg/yr and 10 Mg/yr must file an annual report.  It is also estimated that 135 sources that have a TAB greater than 10 Mg/yr and have complied with the control requirements must file quarterly reports.</t>
    </r>
  </si>
  <si>
    <r>
      <t>b</t>
    </r>
    <r>
      <rPr>
        <sz val="10"/>
        <rFont val="Times New Roman"/>
        <family val="1"/>
      </rPr>
      <t xml:space="preserve">  This cost is based on the following labor rates which incorporates a 1.6 benefits multiplication factor to account for government overhead expenses: $62.80 for Managerial (GS-13, Step 5, $40.50 x 1.6), $48.08 for Technical (GS-12, Step 1, $30.05 x 1.6), and $26.02 Clerical (GS-6, Step 3, $16.26 x 1.6).  These rates are from the Office of Personnel Management (OPM) “2015 General Schedule” which excludes locality rates of pay.</t>
    </r>
  </si>
  <si>
    <r>
      <t>c</t>
    </r>
    <r>
      <rPr>
        <sz val="10"/>
        <rFont val="Times New Roman"/>
        <family val="1"/>
      </rPr>
      <t xml:space="preserve">  We have assumed that this is a one-time activity for each new facility.</t>
    </r>
  </si>
  <si>
    <r>
      <t>d</t>
    </r>
    <r>
      <rPr>
        <sz val="10"/>
        <rFont val="Times New Roman"/>
        <family val="1"/>
      </rPr>
      <t xml:space="preserve">  We have assumed that the Agency will review quarterly reports for 135 respondents.</t>
    </r>
  </si>
  <si>
    <r>
      <t>e</t>
    </r>
    <r>
      <rPr>
        <sz val="10"/>
        <rFont val="Times New Roman"/>
        <family val="1"/>
      </rPr>
      <t xml:space="preserve">  It is assumed that it will take one hour per year to review the annual recertification from each respondent.</t>
    </r>
  </si>
  <si>
    <r>
      <t xml:space="preserve">f  </t>
    </r>
    <r>
      <rPr>
        <sz val="10"/>
        <rFont val="Times New Roman"/>
        <family val="1"/>
      </rPr>
      <t>Totals have been rounded to 3 significant values.  Figures may not add exactly due to rounding.</t>
    </r>
  </si>
  <si>
    <r>
      <t xml:space="preserve">TOTAL (rounded) </t>
    </r>
    <r>
      <rPr>
        <b/>
        <vertAlign val="superscript"/>
        <sz val="10"/>
        <rFont val="Times New Roman"/>
        <family val="1"/>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</si>
</sst>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
  </numFmts>
  <fonts count="16"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b/>
      <sz val="12"/>
      <color theme="1"/>
      <name val="Times New Roman"/>
      <family val="1"/>
    </font>
    <font>
      <b/>
      <sz val="12"/>
      <color rgb="FF000000"/>
      <name val="Times New Roman"/>
      <family val="1"/>
    </font>
    <font>
      <b/>
      <sz val="10"/>
      <name val="Times New Roman"/>
      <family val="1"/>
    </font>
    <font>
      <b/>
      <vertAlign val="superscript"/>
      <sz val="10"/>
      <name val="Times New Roman"/>
      <family val="1"/>
    </font>
    <font>
      <b/>
      <sz val="12"/>
      <name val="Times New Roman"/>
      <family val="1"/>
    </font>
    <font>
      <sz val="11"/>
      <name val="Calibri"/>
      <family val="2"/>
      <scheme val="minor"/>
    </font>
    <font>
      <sz val="10"/>
      <name val="Times New Roman"/>
      <family val="1"/>
    </font>
    <font>
      <vertAlign val="superscript"/>
      <sz val="10"/>
      <name val="Times New Roman"/>
      <family val="1"/>
    </font>
    <font>
      <sz val="12"/>
      <name val="Times New Roman"/>
      <family val="1"/>
    </font>
    <font>
      <b/>
      <i/>
      <sz val="10"/>
      <name val="Times New Roman"/>
      <family val="1"/>
    </font>
    <font>
      <b/>
      <sz val="11"/>
      <name val="Calibri"/>
      <family val="2"/>
      <scheme val="minor"/>
    </font>
    <font>
      <vertAlign val="superscript"/>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wrapText="1"/>
    </xf>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0" fillId="0" borderId="0" xfId="0" applyAlignment="1">
      <alignment horizontal="center" vertical="center"/>
    </xf>
    <xf numFmtId="4" fontId="0" fillId="0" borderId="0" xfId="0" applyNumberFormat="1" applyAlignment="1">
      <alignment horizontal="center" vertical="center"/>
    </xf>
    <xf numFmtId="0" fontId="5" fillId="0" borderId="0" xfId="0" applyFont="1"/>
    <xf numFmtId="0" fontId="6" fillId="0" borderId="1" xfId="0" applyFont="1" applyFill="1" applyBorder="1" applyAlignment="1">
      <alignment vertical="center"/>
    </xf>
    <xf numFmtId="0" fontId="8" fillId="0" borderId="0" xfId="0" applyFont="1" applyFill="1" applyAlignment="1">
      <alignment horizontal="left" vertical="center"/>
    </xf>
    <xf numFmtId="0" fontId="9" fillId="0" borderId="0" xfId="0" applyFont="1" applyFill="1"/>
    <xf numFmtId="4" fontId="9" fillId="0" borderId="0" xfId="0" applyNumberFormat="1" applyFont="1" applyFill="1"/>
    <xf numFmtId="164" fontId="9" fillId="0" borderId="0" xfId="0" applyNumberFormat="1" applyFont="1" applyFill="1" applyAlignment="1">
      <alignment horizontal="center" vertical="center"/>
    </xf>
    <xf numFmtId="0" fontId="6" fillId="0" borderId="3" xfId="0" applyFont="1" applyFill="1" applyBorder="1" applyAlignment="1">
      <alignment horizontal="center" wrapText="1"/>
    </xf>
    <xf numFmtId="0" fontId="6" fillId="0" borderId="1" xfId="0" applyFont="1" applyFill="1" applyBorder="1" applyAlignment="1">
      <alignment horizontal="center" vertical="top" wrapText="1"/>
    </xf>
    <xf numFmtId="4" fontId="6"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0" fontId="10" fillId="0" borderId="2" xfId="0" applyFont="1" applyFill="1" applyBorder="1" applyAlignment="1">
      <alignment horizontal="left" vertical="top" wrapText="1" indent="1"/>
    </xf>
    <xf numFmtId="3"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10" fillId="0" borderId="1" xfId="0" applyFont="1" applyFill="1" applyBorder="1" applyAlignment="1">
      <alignment horizontal="left" vertical="top" wrapText="1" indent="2"/>
    </xf>
    <xf numFmtId="0" fontId="10" fillId="0" borderId="4" xfId="0"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0" fontId="12" fillId="0" borderId="0" xfId="0" applyFont="1" applyFill="1"/>
    <xf numFmtId="0" fontId="12" fillId="0" borderId="0" xfId="0" applyFont="1" applyFill="1" applyAlignment="1">
      <alignment horizontal="left" indent="10"/>
    </xf>
    <xf numFmtId="0" fontId="12" fillId="0" borderId="0" xfId="0" applyFont="1" applyFill="1" applyAlignment="1">
      <alignment horizontal="left" vertical="center" indent="10"/>
    </xf>
    <xf numFmtId="0" fontId="10" fillId="0" borderId="4" xfId="0" applyNumberFormat="1" applyFont="1" applyFill="1" applyBorder="1" applyAlignment="1">
      <alignment horizontal="center" vertical="center" wrapText="1"/>
    </xf>
    <xf numFmtId="0" fontId="10" fillId="0" borderId="1" xfId="0" applyFont="1" applyFill="1" applyBorder="1" applyAlignment="1">
      <alignment horizontal="left" vertical="top" wrapText="1" indent="1"/>
    </xf>
    <xf numFmtId="0" fontId="10" fillId="0" borderId="1" xfId="0" applyFont="1" applyFill="1" applyBorder="1" applyAlignment="1">
      <alignment horizontal="center" vertical="top"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6" fillId="0" borderId="1" xfId="0" applyFont="1" applyFill="1" applyBorder="1" applyAlignment="1">
      <alignment vertical="center" wrapText="1"/>
    </xf>
    <xf numFmtId="1" fontId="9" fillId="0" borderId="0" xfId="0" applyNumberFormat="1" applyFont="1" applyFill="1"/>
    <xf numFmtId="3" fontId="6" fillId="0" borderId="1" xfId="0" applyNumberFormat="1" applyFont="1" applyFill="1" applyBorder="1" applyAlignment="1">
      <alignment vertical="center" wrapText="1"/>
    </xf>
    <xf numFmtId="0" fontId="9" fillId="0" borderId="1" xfId="0" applyFont="1" applyFill="1" applyBorder="1"/>
    <xf numFmtId="4" fontId="9" fillId="0" borderId="1" xfId="0" applyNumberFormat="1" applyFont="1" applyFill="1" applyBorder="1"/>
    <xf numFmtId="4" fontId="14" fillId="0" borderId="1" xfId="0" applyNumberFormat="1" applyFont="1" applyFill="1" applyBorder="1"/>
    <xf numFmtId="0" fontId="6" fillId="0" borderId="0" xfId="0" applyFont="1" applyFill="1" applyAlignment="1">
      <alignment vertical="center"/>
    </xf>
    <xf numFmtId="0" fontId="15" fillId="0" borderId="0" xfId="0" applyFont="1" applyFill="1" applyAlignment="1">
      <alignment vertical="center"/>
    </xf>
    <xf numFmtId="0" fontId="11" fillId="0" borderId="0" xfId="0" applyFont="1" applyFill="1" applyAlignment="1">
      <alignment vertical="center"/>
    </xf>
    <xf numFmtId="0" fontId="15" fillId="0" borderId="0" xfId="0" applyFont="1" applyFill="1" applyAlignment="1">
      <alignment horizontal="left"/>
    </xf>
    <xf numFmtId="165" fontId="13" fillId="0" borderId="1" xfId="0" applyNumberFormat="1" applyFont="1" applyFill="1" applyBorder="1" applyAlignment="1">
      <alignment horizontal="right" vertical="center" wrapText="1"/>
    </xf>
    <xf numFmtId="165" fontId="6" fillId="0" borderId="1" xfId="0" applyNumberFormat="1" applyFont="1" applyFill="1" applyBorder="1" applyAlignment="1">
      <alignment horizontal="right" vertical="center"/>
    </xf>
    <xf numFmtId="165" fontId="6" fillId="0" borderId="1" xfId="0" applyNumberFormat="1" applyFont="1" applyFill="1" applyBorder="1" applyAlignment="1">
      <alignment horizontal="right" vertical="center" wrapText="1"/>
    </xf>
    <xf numFmtId="164" fontId="10" fillId="0" borderId="1" xfId="0" applyNumberFormat="1" applyFont="1" applyFill="1" applyBorder="1" applyAlignment="1">
      <alignment horizontal="right" vertical="center" wrapText="1"/>
    </xf>
    <xf numFmtId="164" fontId="10" fillId="0" borderId="3" xfId="0" applyNumberFormat="1" applyFont="1" applyFill="1" applyBorder="1" applyAlignment="1">
      <alignment horizontal="right" vertical="center" wrapText="1"/>
    </xf>
    <xf numFmtId="164" fontId="10" fillId="0" borderId="9" xfId="0" applyNumberFormat="1" applyFont="1" applyFill="1" applyBorder="1" applyAlignment="1">
      <alignment horizontal="right" vertical="center" wrapText="1"/>
    </xf>
    <xf numFmtId="164" fontId="10" fillId="0" borderId="6" xfId="0" applyNumberFormat="1" applyFont="1" applyFill="1" applyBorder="1" applyAlignment="1">
      <alignment horizontal="right" vertical="center" wrapText="1"/>
    </xf>
    <xf numFmtId="165" fontId="10" fillId="0" borderId="4" xfId="0" applyNumberFormat="1" applyFont="1" applyFill="1" applyBorder="1" applyAlignment="1">
      <alignment horizontal="right" vertical="center" wrapText="1"/>
    </xf>
    <xf numFmtId="164" fontId="10" fillId="0" borderId="4" xfId="0"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65" fontId="13" fillId="0" borderId="4" xfId="0" applyNumberFormat="1" applyFont="1" applyFill="1" applyBorder="1" applyAlignment="1">
      <alignment horizontal="right" vertical="center"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center" vertical="center" wrapText="1"/>
    </xf>
    <xf numFmtId="165" fontId="6" fillId="0" borderId="1" xfId="0" applyNumberFormat="1" applyFont="1" applyFill="1" applyBorder="1" applyAlignment="1">
      <alignment vertical="center" wrapText="1"/>
    </xf>
    <xf numFmtId="0" fontId="9" fillId="0" borderId="0" xfId="0" applyFont="1" applyFill="1" applyAlignment="1">
      <alignment horizontal="center" vertical="center"/>
    </xf>
    <xf numFmtId="4" fontId="9" fillId="0" borderId="0" xfId="0" applyNumberFormat="1" applyFont="1" applyFill="1" applyAlignment="1">
      <alignment horizontal="center" vertical="center"/>
    </xf>
    <xf numFmtId="0" fontId="15" fillId="0" borderId="0" xfId="0" applyFont="1" applyFill="1" applyAlignment="1">
      <alignment horizontal="left" vertical="top" wrapText="1"/>
    </xf>
    <xf numFmtId="0" fontId="13" fillId="0" borderId="2"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3" fontId="6" fillId="0" borderId="1"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3" fontId="13" fillId="0" borderId="6"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2" fillId="0" borderId="0" xfId="0" applyFont="1" applyFill="1" applyAlignment="1">
      <alignment horizontal="left" vertical="center" wrapText="1"/>
    </xf>
    <xf numFmtId="164" fontId="10" fillId="0" borderId="2" xfId="0" applyNumberFormat="1" applyFont="1" applyFill="1" applyBorder="1" applyAlignment="1">
      <alignment horizontal="center" vertical="center" wrapText="1"/>
    </xf>
    <xf numFmtId="164" fontId="10" fillId="0"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62"/>
  <sheetViews>
    <sheetView tabSelected="1" zoomScale="92" zoomScaleNormal="92" workbookViewId="0">
      <selection activeCell="J43" sqref="J43"/>
    </sheetView>
  </sheetViews>
  <sheetFormatPr defaultColWidth="9.140625" defaultRowHeight="15" x14ac:dyDescent="0.25"/>
  <cols>
    <col min="1" max="1" width="2.7109375" style="13" customWidth="1"/>
    <col min="2" max="2" width="41" style="13" customWidth="1"/>
    <col min="3" max="3" width="9.28515625" style="13" customWidth="1"/>
    <col min="4" max="4" width="10.85546875" style="13" customWidth="1"/>
    <col min="5" max="5" width="9.28515625" style="14" customWidth="1"/>
    <col min="6" max="6" width="10.5703125" style="13" customWidth="1"/>
    <col min="7" max="7" width="9.28515625" style="14" customWidth="1"/>
    <col min="8" max="8" width="11" style="14" customWidth="1"/>
    <col min="9" max="9" width="9.28515625" style="14" customWidth="1"/>
    <col min="10" max="10" width="12.85546875" style="15" bestFit="1" customWidth="1"/>
    <col min="11" max="12" width="9.140625" style="13"/>
    <col min="13" max="13" width="9.28515625" style="13" bestFit="1" customWidth="1"/>
    <col min="14" max="14" width="9.140625" style="13"/>
    <col min="15" max="15" width="9.28515625" style="13" bestFit="1" customWidth="1"/>
    <col min="16" max="16384" width="9.140625" style="13"/>
  </cols>
  <sheetData>
    <row r="1" spans="2:16" ht="15.75" x14ac:dyDescent="0.25">
      <c r="B1" s="12" t="s">
        <v>44</v>
      </c>
    </row>
    <row r="3" spans="2:16" ht="76.5" x14ac:dyDescent="0.25">
      <c r="B3" s="16" t="s">
        <v>0</v>
      </c>
      <c r="C3" s="17" t="s">
        <v>25</v>
      </c>
      <c r="D3" s="17" t="s">
        <v>27</v>
      </c>
      <c r="E3" s="18" t="s">
        <v>26</v>
      </c>
      <c r="F3" s="17" t="s">
        <v>45</v>
      </c>
      <c r="G3" s="18" t="s">
        <v>28</v>
      </c>
      <c r="H3" s="18" t="s">
        <v>29</v>
      </c>
      <c r="I3" s="18" t="s">
        <v>30</v>
      </c>
      <c r="J3" s="19" t="s">
        <v>46</v>
      </c>
    </row>
    <row r="4" spans="2:16" x14ac:dyDescent="0.25">
      <c r="B4" s="20" t="s">
        <v>1</v>
      </c>
      <c r="C4" s="21" t="s">
        <v>2</v>
      </c>
      <c r="D4" s="21"/>
      <c r="E4" s="22"/>
      <c r="F4" s="21"/>
      <c r="G4" s="22"/>
      <c r="H4" s="22"/>
      <c r="I4" s="22"/>
      <c r="J4" s="59"/>
      <c r="N4" s="13" t="s">
        <v>11</v>
      </c>
    </row>
    <row r="5" spans="2:16" x14ac:dyDescent="0.25">
      <c r="B5" s="20" t="s">
        <v>3</v>
      </c>
      <c r="C5" s="23" t="s">
        <v>2</v>
      </c>
      <c r="D5" s="23"/>
      <c r="E5" s="24"/>
      <c r="F5" s="23"/>
      <c r="G5" s="24"/>
      <c r="H5" s="24"/>
      <c r="I5" s="24"/>
      <c r="J5" s="60"/>
    </row>
    <row r="6" spans="2:16" x14ac:dyDescent="0.25">
      <c r="B6" s="25" t="s">
        <v>4</v>
      </c>
      <c r="C6" s="26"/>
      <c r="D6" s="27"/>
      <c r="E6" s="28"/>
      <c r="F6" s="27"/>
      <c r="G6" s="28"/>
      <c r="H6" s="28"/>
      <c r="I6" s="28"/>
      <c r="J6" s="61"/>
      <c r="N6" s="13" t="s">
        <v>12</v>
      </c>
      <c r="O6" s="13">
        <v>112.35</v>
      </c>
    </row>
    <row r="7" spans="2:16" x14ac:dyDescent="0.25">
      <c r="B7" s="29" t="s">
        <v>70</v>
      </c>
      <c r="C7" s="21">
        <v>1</v>
      </c>
      <c r="D7" s="21">
        <v>1</v>
      </c>
      <c r="E7" s="30">
        <f>C7*D7</f>
        <v>1</v>
      </c>
      <c r="F7" s="21">
        <v>270</v>
      </c>
      <c r="G7" s="30">
        <f>E7*F7</f>
        <v>270</v>
      </c>
      <c r="H7" s="30">
        <f>G7*0.05</f>
        <v>13.5</v>
      </c>
      <c r="I7" s="30">
        <f>H7*0.05</f>
        <v>0.67500000000000004</v>
      </c>
      <c r="J7" s="59">
        <f>G7*$O$6+H7*$O$7+I7*$O$8</f>
        <v>32387.721749999997</v>
      </c>
      <c r="N7" s="13" t="s">
        <v>13</v>
      </c>
      <c r="O7" s="13">
        <v>149.35</v>
      </c>
    </row>
    <row r="8" spans="2:16" x14ac:dyDescent="0.25">
      <c r="B8" s="29" t="s">
        <v>71</v>
      </c>
      <c r="C8" s="21" t="s">
        <v>5</v>
      </c>
      <c r="D8" s="21"/>
      <c r="E8" s="30"/>
      <c r="F8" s="21"/>
      <c r="G8" s="22"/>
      <c r="H8" s="22"/>
      <c r="I8" s="22"/>
      <c r="J8" s="59"/>
      <c r="N8" s="13" t="s">
        <v>14</v>
      </c>
      <c r="O8" s="13">
        <v>54.81</v>
      </c>
    </row>
    <row r="9" spans="2:16" x14ac:dyDescent="0.25">
      <c r="B9" s="29" t="s">
        <v>72</v>
      </c>
      <c r="C9" s="31"/>
      <c r="D9" s="32"/>
      <c r="E9" s="33"/>
      <c r="F9" s="32"/>
      <c r="G9" s="34"/>
      <c r="H9" s="34"/>
      <c r="I9" s="34"/>
      <c r="J9" s="62"/>
    </row>
    <row r="10" spans="2:16" ht="15.75" x14ac:dyDescent="0.25">
      <c r="B10" s="35" t="s">
        <v>47</v>
      </c>
      <c r="C10" s="36">
        <v>2</v>
      </c>
      <c r="D10" s="36">
        <v>1</v>
      </c>
      <c r="E10" s="37">
        <f>C10*D10</f>
        <v>2</v>
      </c>
      <c r="F10" s="36">
        <v>0</v>
      </c>
      <c r="G10" s="37">
        <f>E10*F10</f>
        <v>0</v>
      </c>
      <c r="H10" s="37">
        <f>G10*0.05</f>
        <v>0</v>
      </c>
      <c r="I10" s="37">
        <f>H10*0.05</f>
        <v>0</v>
      </c>
      <c r="J10" s="63">
        <f>G10*$O$6+H10*$O$7+I10*$O$8</f>
        <v>0</v>
      </c>
    </row>
    <row r="11" spans="2:16" ht="15.75" x14ac:dyDescent="0.25">
      <c r="B11" s="35" t="s">
        <v>48</v>
      </c>
      <c r="C11" s="21">
        <v>2</v>
      </c>
      <c r="D11" s="21">
        <v>1</v>
      </c>
      <c r="E11" s="37">
        <f t="shared" ref="E11:E18" si="0">C11*D11</f>
        <v>2</v>
      </c>
      <c r="F11" s="21">
        <v>0</v>
      </c>
      <c r="G11" s="37">
        <f>E11*F11</f>
        <v>0</v>
      </c>
      <c r="H11" s="37">
        <f>G11*0.05</f>
        <v>0</v>
      </c>
      <c r="I11" s="37">
        <f>G11*0.1</f>
        <v>0</v>
      </c>
      <c r="J11" s="63">
        <f t="shared" ref="J11:J38" si="1">G11*$O$6+H11*$O$7+I11*$O$8</f>
        <v>0</v>
      </c>
      <c r="N11" s="38"/>
    </row>
    <row r="12" spans="2:16" ht="15.75" x14ac:dyDescent="0.25">
      <c r="B12" s="35" t="s">
        <v>49</v>
      </c>
      <c r="C12" s="21">
        <v>2</v>
      </c>
      <c r="D12" s="21">
        <v>1</v>
      </c>
      <c r="E12" s="37">
        <f t="shared" si="0"/>
        <v>2</v>
      </c>
      <c r="F12" s="21">
        <v>0</v>
      </c>
      <c r="G12" s="37">
        <f>E12*F12</f>
        <v>0</v>
      </c>
      <c r="H12" s="37">
        <f>G12*0.05</f>
        <v>0</v>
      </c>
      <c r="I12" s="37">
        <f>G12*0.1</f>
        <v>0</v>
      </c>
      <c r="J12" s="63">
        <f t="shared" si="1"/>
        <v>0</v>
      </c>
      <c r="N12" s="38"/>
    </row>
    <row r="13" spans="2:16" ht="15.75" x14ac:dyDescent="0.25">
      <c r="B13" s="35" t="s">
        <v>50</v>
      </c>
      <c r="C13" s="21">
        <v>2</v>
      </c>
      <c r="D13" s="21">
        <v>1</v>
      </c>
      <c r="E13" s="37">
        <f t="shared" si="0"/>
        <v>2</v>
      </c>
      <c r="F13" s="21">
        <v>270</v>
      </c>
      <c r="G13" s="37">
        <f>E13*F13</f>
        <v>540</v>
      </c>
      <c r="H13" s="37">
        <f>G13*0.05</f>
        <v>27</v>
      </c>
      <c r="I13" s="37">
        <f>G13*0.1</f>
        <v>54</v>
      </c>
      <c r="J13" s="64">
        <f t="shared" si="1"/>
        <v>67661.19</v>
      </c>
      <c r="N13" s="39"/>
      <c r="O13" s="40"/>
      <c r="P13" s="40"/>
    </row>
    <row r="14" spans="2:16" ht="15.75" x14ac:dyDescent="0.25">
      <c r="B14" s="35" t="s">
        <v>51</v>
      </c>
      <c r="C14" s="21">
        <v>1</v>
      </c>
      <c r="D14" s="21">
        <v>12</v>
      </c>
      <c r="E14" s="37">
        <f t="shared" si="0"/>
        <v>12</v>
      </c>
      <c r="F14" s="21">
        <v>14</v>
      </c>
      <c r="G14" s="37">
        <f>E14*F14</f>
        <v>168</v>
      </c>
      <c r="H14" s="41">
        <f>G14*0.05</f>
        <v>8.4</v>
      </c>
      <c r="I14" s="37">
        <f>G14*0.1</f>
        <v>16.8</v>
      </c>
      <c r="J14" s="64">
        <f t="shared" si="1"/>
        <v>21050.148000000001</v>
      </c>
      <c r="N14" s="39"/>
      <c r="O14" s="40"/>
      <c r="P14" s="40"/>
    </row>
    <row r="15" spans="2:16" ht="15.75" x14ac:dyDescent="0.25">
      <c r="B15" s="35" t="s">
        <v>23</v>
      </c>
      <c r="C15" s="21" t="s">
        <v>6</v>
      </c>
      <c r="D15" s="21"/>
      <c r="E15" s="37"/>
      <c r="F15" s="21"/>
      <c r="G15" s="30"/>
      <c r="H15" s="22"/>
      <c r="I15" s="30"/>
      <c r="J15" s="64"/>
      <c r="N15" s="39"/>
      <c r="O15" s="40"/>
      <c r="P15" s="40"/>
    </row>
    <row r="16" spans="2:16" ht="15.75" x14ac:dyDescent="0.25">
      <c r="B16" s="35" t="s">
        <v>52</v>
      </c>
      <c r="C16" s="21">
        <v>2</v>
      </c>
      <c r="D16" s="21">
        <v>1</v>
      </c>
      <c r="E16" s="37">
        <f>C16*D16</f>
        <v>2</v>
      </c>
      <c r="F16" s="21">
        <v>0</v>
      </c>
      <c r="G16" s="37">
        <f>E16*F16</f>
        <v>0</v>
      </c>
      <c r="H16" s="37">
        <f>G16*0.05</f>
        <v>0</v>
      </c>
      <c r="I16" s="37">
        <f>G16*0.1</f>
        <v>0</v>
      </c>
      <c r="J16" s="63">
        <f t="shared" si="1"/>
        <v>0</v>
      </c>
    </row>
    <row r="17" spans="2:10" ht="15.75" x14ac:dyDescent="0.25">
      <c r="B17" s="35" t="s">
        <v>53</v>
      </c>
      <c r="C17" s="21">
        <v>2</v>
      </c>
      <c r="D17" s="21">
        <v>4</v>
      </c>
      <c r="E17" s="37">
        <f t="shared" si="0"/>
        <v>8</v>
      </c>
      <c r="F17" s="21">
        <v>135</v>
      </c>
      <c r="G17" s="37">
        <f>E17*F17</f>
        <v>1080</v>
      </c>
      <c r="H17" s="37">
        <f>G17*0.05</f>
        <v>54</v>
      </c>
      <c r="I17" s="37">
        <f>G17*0.1</f>
        <v>108</v>
      </c>
      <c r="J17" s="64">
        <f t="shared" si="1"/>
        <v>135322.38</v>
      </c>
    </row>
    <row r="18" spans="2:10" ht="15.75" x14ac:dyDescent="0.25">
      <c r="B18" s="35" t="s">
        <v>54</v>
      </c>
      <c r="C18" s="21">
        <v>6</v>
      </c>
      <c r="D18" s="21">
        <v>1</v>
      </c>
      <c r="E18" s="37">
        <f t="shared" si="0"/>
        <v>6</v>
      </c>
      <c r="F18" s="21">
        <v>135</v>
      </c>
      <c r="G18" s="37">
        <f>E18*F18</f>
        <v>810</v>
      </c>
      <c r="H18" s="41">
        <f>G18*0.05</f>
        <v>40.5</v>
      </c>
      <c r="I18" s="37">
        <f>G18*0.1</f>
        <v>81</v>
      </c>
      <c r="J18" s="64">
        <f>G18*$O$6+H18*$O$7+I18*$O$8</f>
        <v>101491.785</v>
      </c>
    </row>
    <row r="19" spans="2:10" x14ac:dyDescent="0.25">
      <c r="B19" s="42" t="s">
        <v>73</v>
      </c>
      <c r="C19" s="21" t="s">
        <v>7</v>
      </c>
      <c r="D19" s="21"/>
      <c r="E19" s="30"/>
      <c r="F19" s="21"/>
      <c r="G19" s="30"/>
      <c r="H19" s="22"/>
      <c r="I19" s="22"/>
      <c r="J19" s="64"/>
    </row>
    <row r="20" spans="2:10" x14ac:dyDescent="0.25">
      <c r="B20" s="42" t="s">
        <v>74</v>
      </c>
      <c r="C20" s="21"/>
      <c r="D20" s="21"/>
      <c r="E20" s="30"/>
      <c r="F20" s="21"/>
      <c r="G20" s="30"/>
      <c r="H20" s="22"/>
      <c r="I20" s="22"/>
      <c r="J20" s="64"/>
    </row>
    <row r="21" spans="2:10" x14ac:dyDescent="0.25">
      <c r="B21" s="43" t="s">
        <v>22</v>
      </c>
      <c r="C21" s="21"/>
      <c r="D21" s="21"/>
      <c r="E21" s="30"/>
      <c r="F21" s="21"/>
      <c r="G21" s="30"/>
      <c r="H21" s="22"/>
      <c r="I21" s="22"/>
      <c r="J21" s="64"/>
    </row>
    <row r="22" spans="2:10" x14ac:dyDescent="0.25">
      <c r="B22" s="42" t="s">
        <v>21</v>
      </c>
      <c r="C22" s="21" t="s">
        <v>2</v>
      </c>
      <c r="D22" s="21"/>
      <c r="E22" s="30"/>
      <c r="F22" s="21"/>
      <c r="G22" s="30"/>
      <c r="H22" s="22"/>
      <c r="I22" s="22"/>
      <c r="J22" s="64"/>
    </row>
    <row r="23" spans="2:10" x14ac:dyDescent="0.25">
      <c r="B23" s="42" t="s">
        <v>20</v>
      </c>
      <c r="C23" s="21" t="s">
        <v>2</v>
      </c>
      <c r="D23" s="21"/>
      <c r="E23" s="30"/>
      <c r="F23" s="21"/>
      <c r="G23" s="30"/>
      <c r="H23" s="22"/>
      <c r="I23" s="22"/>
      <c r="J23" s="64"/>
    </row>
    <row r="24" spans="2:10" x14ac:dyDescent="0.25">
      <c r="B24" s="42" t="s">
        <v>18</v>
      </c>
      <c r="C24" s="21" t="s">
        <v>2</v>
      </c>
      <c r="D24" s="21"/>
      <c r="E24" s="30"/>
      <c r="F24" s="21"/>
      <c r="G24" s="30"/>
      <c r="H24" s="22"/>
      <c r="I24" s="22"/>
      <c r="J24" s="64"/>
    </row>
    <row r="25" spans="2:10" x14ac:dyDescent="0.25">
      <c r="B25" s="43" t="s">
        <v>19</v>
      </c>
      <c r="C25" s="21"/>
      <c r="D25" s="21"/>
      <c r="E25" s="30"/>
      <c r="F25" s="21"/>
      <c r="G25" s="30"/>
      <c r="H25" s="22"/>
      <c r="I25" s="22"/>
      <c r="J25" s="64"/>
    </row>
    <row r="26" spans="2:10" x14ac:dyDescent="0.25">
      <c r="B26" s="42" t="s">
        <v>17</v>
      </c>
      <c r="C26" s="21" t="s">
        <v>2</v>
      </c>
      <c r="D26" s="21"/>
      <c r="E26" s="30"/>
      <c r="F26" s="21"/>
      <c r="G26" s="30"/>
      <c r="H26" s="22"/>
      <c r="I26" s="22"/>
      <c r="J26" s="64"/>
    </row>
    <row r="27" spans="2:10" x14ac:dyDescent="0.25">
      <c r="B27" s="42" t="s">
        <v>16</v>
      </c>
      <c r="C27" s="21">
        <v>4</v>
      </c>
      <c r="D27" s="21">
        <v>4</v>
      </c>
      <c r="E27" s="37">
        <f t="shared" ref="E27:E29" si="2">C27*D27</f>
        <v>16</v>
      </c>
      <c r="F27" s="21">
        <v>135</v>
      </c>
      <c r="G27" s="37">
        <f>E27*F27</f>
        <v>2160</v>
      </c>
      <c r="H27" s="37">
        <f>G27*0.05</f>
        <v>108</v>
      </c>
      <c r="I27" s="37">
        <f>G27*0.1</f>
        <v>216</v>
      </c>
      <c r="J27" s="64">
        <f t="shared" si="1"/>
        <v>270644.76</v>
      </c>
    </row>
    <row r="28" spans="2:10" x14ac:dyDescent="0.25">
      <c r="B28" s="42" t="s">
        <v>15</v>
      </c>
      <c r="C28" s="21">
        <v>1</v>
      </c>
      <c r="D28" s="21">
        <v>1</v>
      </c>
      <c r="E28" s="37">
        <f t="shared" si="2"/>
        <v>1</v>
      </c>
      <c r="F28" s="21">
        <v>270</v>
      </c>
      <c r="G28" s="37">
        <f>E28*F28</f>
        <v>270</v>
      </c>
      <c r="H28" s="41">
        <f>G28*0.05</f>
        <v>13.5</v>
      </c>
      <c r="I28" s="37">
        <f>G28*0.1</f>
        <v>27</v>
      </c>
      <c r="J28" s="64">
        <f t="shared" si="1"/>
        <v>33830.595000000001</v>
      </c>
    </row>
    <row r="29" spans="2:10" ht="15.75" x14ac:dyDescent="0.25">
      <c r="B29" s="42" t="s">
        <v>55</v>
      </c>
      <c r="C29" s="21">
        <v>2</v>
      </c>
      <c r="D29" s="21">
        <v>12</v>
      </c>
      <c r="E29" s="37">
        <f t="shared" si="2"/>
        <v>24</v>
      </c>
      <c r="F29" s="21">
        <v>14</v>
      </c>
      <c r="G29" s="37">
        <f>E29*F29</f>
        <v>336</v>
      </c>
      <c r="H29" s="41">
        <f>G29*0.05</f>
        <v>16.8</v>
      </c>
      <c r="I29" s="41">
        <f>G29*0.1</f>
        <v>33.6</v>
      </c>
      <c r="J29" s="64">
        <f t="shared" si="1"/>
        <v>42100.296000000002</v>
      </c>
    </row>
    <row r="30" spans="2:10" x14ac:dyDescent="0.25">
      <c r="B30" s="73" t="s">
        <v>8</v>
      </c>
      <c r="C30" s="74"/>
      <c r="D30" s="74"/>
      <c r="E30" s="74"/>
      <c r="F30" s="75"/>
      <c r="G30" s="77">
        <f>SUM(G4:I29)</f>
        <v>6452.7750000000005</v>
      </c>
      <c r="H30" s="78"/>
      <c r="I30" s="79"/>
      <c r="J30" s="66">
        <f>SUM(J4:J29)</f>
        <v>704488.87575000001</v>
      </c>
    </row>
    <row r="31" spans="2:10" x14ac:dyDescent="0.25">
      <c r="B31" s="20" t="s">
        <v>9</v>
      </c>
      <c r="C31" s="21"/>
      <c r="D31" s="21"/>
      <c r="E31" s="22"/>
      <c r="F31" s="21"/>
      <c r="G31" s="30"/>
      <c r="H31" s="22"/>
      <c r="I31" s="22"/>
      <c r="J31" s="64"/>
    </row>
    <row r="32" spans="2:10" x14ac:dyDescent="0.25">
      <c r="B32" s="42" t="s">
        <v>70</v>
      </c>
      <c r="C32" s="21" t="s">
        <v>10</v>
      </c>
      <c r="D32" s="21"/>
      <c r="E32" s="22"/>
      <c r="F32" s="21"/>
      <c r="G32" s="30"/>
      <c r="H32" s="22"/>
      <c r="I32" s="22"/>
      <c r="J32" s="64"/>
    </row>
    <row r="33" spans="2:14" x14ac:dyDescent="0.25">
      <c r="B33" s="42" t="s">
        <v>75</v>
      </c>
      <c r="C33" s="21" t="s">
        <v>6</v>
      </c>
      <c r="D33" s="21"/>
      <c r="E33" s="22"/>
      <c r="F33" s="21"/>
      <c r="G33" s="30"/>
      <c r="H33" s="22"/>
      <c r="I33" s="22"/>
      <c r="J33" s="64"/>
    </row>
    <row r="34" spans="2:14" x14ac:dyDescent="0.25">
      <c r="B34" s="42" t="s">
        <v>76</v>
      </c>
      <c r="C34" s="21"/>
      <c r="D34" s="21"/>
      <c r="E34" s="22"/>
      <c r="F34" s="21"/>
      <c r="G34" s="30"/>
      <c r="H34" s="22"/>
      <c r="I34" s="22"/>
      <c r="J34" s="64"/>
    </row>
    <row r="35" spans="2:14" ht="15.75" x14ac:dyDescent="0.25">
      <c r="B35" s="35" t="s">
        <v>56</v>
      </c>
      <c r="C35" s="21">
        <v>78</v>
      </c>
      <c r="D35" s="21">
        <v>1</v>
      </c>
      <c r="E35" s="37">
        <f t="shared" ref="E35:E38" si="3">C35*D35</f>
        <v>78</v>
      </c>
      <c r="F35" s="21">
        <v>135</v>
      </c>
      <c r="G35" s="37">
        <f>E35*F35</f>
        <v>10530</v>
      </c>
      <c r="H35" s="41">
        <f>G35*0.05</f>
        <v>526.5</v>
      </c>
      <c r="I35" s="37">
        <f>G35*0.1</f>
        <v>1053</v>
      </c>
      <c r="J35" s="64">
        <f t="shared" si="1"/>
        <v>1319393.2049999998</v>
      </c>
    </row>
    <row r="36" spans="2:14" ht="28.5" x14ac:dyDescent="0.25">
      <c r="B36" s="35" t="s">
        <v>69</v>
      </c>
      <c r="C36" s="23">
        <v>0.5</v>
      </c>
      <c r="D36" s="23">
        <v>12</v>
      </c>
      <c r="E36" s="37">
        <f t="shared" si="3"/>
        <v>6</v>
      </c>
      <c r="F36" s="23">
        <f>F35-F37</f>
        <v>121</v>
      </c>
      <c r="G36" s="37">
        <f>E36*F36</f>
        <v>726</v>
      </c>
      <c r="H36" s="41">
        <f>G36*0.05</f>
        <v>36.300000000000004</v>
      </c>
      <c r="I36" s="41">
        <f>G36*0.1</f>
        <v>72.600000000000009</v>
      </c>
      <c r="J36" s="64">
        <f t="shared" si="1"/>
        <v>90966.710999999996</v>
      </c>
    </row>
    <row r="37" spans="2:14" x14ac:dyDescent="0.25">
      <c r="B37" s="35" t="s">
        <v>24</v>
      </c>
      <c r="C37" s="21">
        <v>0.5</v>
      </c>
      <c r="D37" s="21">
        <v>12</v>
      </c>
      <c r="E37" s="37">
        <f t="shared" si="3"/>
        <v>6</v>
      </c>
      <c r="F37" s="21">
        <v>14</v>
      </c>
      <c r="G37" s="37">
        <f>E37*F37</f>
        <v>84</v>
      </c>
      <c r="H37" s="41">
        <f>G37*0.05</f>
        <v>4.2</v>
      </c>
      <c r="I37" s="41">
        <f>G37*0.1</f>
        <v>8.4</v>
      </c>
      <c r="J37" s="64">
        <f t="shared" si="1"/>
        <v>10525.074000000001</v>
      </c>
    </row>
    <row r="38" spans="2:14" ht="15.75" x14ac:dyDescent="0.25">
      <c r="B38" s="35" t="s">
        <v>57</v>
      </c>
      <c r="C38" s="21">
        <v>1</v>
      </c>
      <c r="D38" s="21">
        <v>1</v>
      </c>
      <c r="E38" s="37">
        <f t="shared" si="3"/>
        <v>1</v>
      </c>
      <c r="F38" s="21">
        <v>0</v>
      </c>
      <c r="G38" s="37">
        <f>E38*F38</f>
        <v>0</v>
      </c>
      <c r="H38" s="37">
        <f>G38*0.05</f>
        <v>0</v>
      </c>
      <c r="I38" s="37">
        <f>G38*0.1</f>
        <v>0</v>
      </c>
      <c r="J38" s="63">
        <f t="shared" si="1"/>
        <v>0</v>
      </c>
    </row>
    <row r="39" spans="2:14" x14ac:dyDescent="0.25">
      <c r="B39" s="42" t="s">
        <v>77</v>
      </c>
      <c r="C39" s="21" t="s">
        <v>6</v>
      </c>
      <c r="D39" s="21"/>
      <c r="E39" s="22"/>
      <c r="F39" s="21"/>
      <c r="G39" s="30"/>
      <c r="H39" s="22"/>
      <c r="I39" s="30"/>
      <c r="J39" s="59"/>
    </row>
    <row r="40" spans="2:14" x14ac:dyDescent="0.25">
      <c r="B40" s="42" t="s">
        <v>78</v>
      </c>
      <c r="C40" s="21" t="s">
        <v>6</v>
      </c>
      <c r="D40" s="21"/>
      <c r="E40" s="22"/>
      <c r="F40" s="21"/>
      <c r="G40" s="30"/>
      <c r="H40" s="22"/>
      <c r="I40" s="30"/>
      <c r="J40" s="59"/>
    </row>
    <row r="41" spans="2:14" x14ac:dyDescent="0.25">
      <c r="B41" s="42" t="s">
        <v>79</v>
      </c>
      <c r="C41" s="21" t="s">
        <v>2</v>
      </c>
      <c r="D41" s="21"/>
      <c r="E41" s="22"/>
      <c r="F41" s="21"/>
      <c r="G41" s="30"/>
      <c r="H41" s="22"/>
      <c r="I41" s="30"/>
      <c r="J41" s="59"/>
    </row>
    <row r="42" spans="2:14" x14ac:dyDescent="0.25">
      <c r="B42" s="42" t="s">
        <v>80</v>
      </c>
      <c r="C42" s="21" t="s">
        <v>2</v>
      </c>
      <c r="D42" s="21"/>
      <c r="E42" s="22"/>
      <c r="F42" s="21"/>
      <c r="G42" s="30"/>
      <c r="H42" s="22"/>
      <c r="I42" s="30"/>
      <c r="J42" s="59"/>
    </row>
    <row r="43" spans="2:14" x14ac:dyDescent="0.25">
      <c r="B43" s="44" t="s">
        <v>41</v>
      </c>
      <c r="C43" s="45"/>
      <c r="D43" s="45"/>
      <c r="E43" s="45"/>
      <c r="F43" s="45"/>
      <c r="G43" s="80">
        <f>SUM(G31:I42)</f>
        <v>13041</v>
      </c>
      <c r="H43" s="80"/>
      <c r="I43" s="80"/>
      <c r="J43" s="56">
        <f>ROUND(SUM(J31:J42), 0)</f>
        <v>1420885</v>
      </c>
    </row>
    <row r="44" spans="2:14" ht="15.75" x14ac:dyDescent="0.25">
      <c r="B44" s="11" t="s">
        <v>81</v>
      </c>
      <c r="C44" s="46"/>
      <c r="D44" s="46"/>
      <c r="E44" s="46"/>
      <c r="F44" s="46"/>
      <c r="G44" s="76">
        <f>ROUND(G43+G30,-2)</f>
        <v>19500</v>
      </c>
      <c r="H44" s="76"/>
      <c r="I44" s="76"/>
      <c r="J44" s="57">
        <f>ROUND(SUM(J31:J42,J4:J29),-4)</f>
        <v>2130000</v>
      </c>
      <c r="M44" s="47">
        <f>G44/978</f>
        <v>19.938650306748468</v>
      </c>
      <c r="N44" s="13" t="s">
        <v>43</v>
      </c>
    </row>
    <row r="45" spans="2:14" ht="15.75" x14ac:dyDescent="0.25">
      <c r="B45" s="11" t="s">
        <v>82</v>
      </c>
      <c r="C45" s="46"/>
      <c r="D45" s="46"/>
      <c r="E45" s="46"/>
      <c r="F45" s="46"/>
      <c r="G45" s="48"/>
      <c r="H45" s="48"/>
      <c r="I45" s="48"/>
      <c r="J45" s="58">
        <v>0</v>
      </c>
    </row>
    <row r="46" spans="2:14" ht="15.75" x14ac:dyDescent="0.25">
      <c r="B46" s="11" t="s">
        <v>66</v>
      </c>
      <c r="C46" s="49"/>
      <c r="D46" s="49"/>
      <c r="E46" s="50"/>
      <c r="F46" s="49"/>
      <c r="G46" s="51"/>
      <c r="H46" s="51"/>
      <c r="I46" s="51"/>
      <c r="J46" s="57">
        <f>J44+J45</f>
        <v>2130000</v>
      </c>
    </row>
    <row r="49" spans="2:11" x14ac:dyDescent="0.25">
      <c r="B49" s="52" t="s">
        <v>42</v>
      </c>
    </row>
    <row r="50" spans="2:11" ht="48.95" customHeight="1" x14ac:dyDescent="0.25">
      <c r="B50" s="72" t="s">
        <v>83</v>
      </c>
      <c r="C50" s="72"/>
      <c r="D50" s="72"/>
      <c r="E50" s="72"/>
      <c r="F50" s="72"/>
      <c r="G50" s="72"/>
      <c r="H50" s="72"/>
      <c r="I50" s="72"/>
      <c r="J50" s="72"/>
      <c r="K50" s="72"/>
    </row>
    <row r="51" spans="2:11" ht="58.5" customHeight="1" x14ac:dyDescent="0.25">
      <c r="B51" s="81" t="s">
        <v>67</v>
      </c>
      <c r="C51" s="81"/>
      <c r="D51" s="81"/>
      <c r="E51" s="81"/>
      <c r="F51" s="81"/>
      <c r="G51" s="81"/>
      <c r="H51" s="81"/>
      <c r="I51" s="81"/>
      <c r="J51" s="81"/>
      <c r="K51" s="81"/>
    </row>
    <row r="52" spans="2:11" ht="18.75" x14ac:dyDescent="0.25">
      <c r="B52" s="53" t="s">
        <v>58</v>
      </c>
    </row>
    <row r="53" spans="2:11" ht="18.75" x14ac:dyDescent="0.25">
      <c r="B53" s="53" t="s">
        <v>84</v>
      </c>
    </row>
    <row r="54" spans="2:11" ht="32.1" customHeight="1" x14ac:dyDescent="0.25">
      <c r="B54" s="72" t="s">
        <v>59</v>
      </c>
      <c r="C54" s="72"/>
      <c r="D54" s="72"/>
      <c r="E54" s="72"/>
      <c r="F54" s="72"/>
      <c r="G54" s="72"/>
      <c r="H54" s="72"/>
      <c r="I54" s="72"/>
      <c r="J54" s="72"/>
      <c r="K54" s="72"/>
    </row>
    <row r="55" spans="2:11" ht="18.75" x14ac:dyDescent="0.25">
      <c r="B55" s="53" t="s">
        <v>60</v>
      </c>
    </row>
    <row r="56" spans="2:11" ht="18.75" x14ac:dyDescent="0.25">
      <c r="B56" s="53" t="s">
        <v>61</v>
      </c>
    </row>
    <row r="57" spans="2:11" ht="15.75" x14ac:dyDescent="0.25">
      <c r="B57" s="54" t="s">
        <v>62</v>
      </c>
    </row>
    <row r="58" spans="2:11" ht="15.75" x14ac:dyDescent="0.25">
      <c r="B58" s="54" t="s">
        <v>63</v>
      </c>
    </row>
    <row r="59" spans="2:11" ht="15.75" x14ac:dyDescent="0.25">
      <c r="B59" s="54" t="s">
        <v>64</v>
      </c>
    </row>
    <row r="60" spans="2:11" ht="15.75" x14ac:dyDescent="0.25">
      <c r="B60" s="54" t="s">
        <v>68</v>
      </c>
    </row>
    <row r="61" spans="2:11" ht="15.75" x14ac:dyDescent="0.25">
      <c r="B61" s="54" t="s">
        <v>85</v>
      </c>
    </row>
    <row r="62" spans="2:11" ht="18.75" x14ac:dyDescent="0.25">
      <c r="B62" s="55" t="s">
        <v>65</v>
      </c>
    </row>
  </sheetData>
  <mergeCells count="7">
    <mergeCell ref="B54:K54"/>
    <mergeCell ref="B30:F30"/>
    <mergeCell ref="G44:I44"/>
    <mergeCell ref="G30:I30"/>
    <mergeCell ref="G43:I43"/>
    <mergeCell ref="B51:K51"/>
    <mergeCell ref="B50:K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4"/>
  <sheetViews>
    <sheetView workbookViewId="0">
      <selection activeCell="M20" sqref="M20"/>
    </sheetView>
  </sheetViews>
  <sheetFormatPr defaultRowHeight="15" x14ac:dyDescent="0.25"/>
  <cols>
    <col min="1" max="1" width="2.42578125" customWidth="1"/>
    <col min="2" max="2" width="27.42578125" customWidth="1"/>
    <col min="3" max="3" width="9.140625" style="8"/>
    <col min="4" max="4" width="10.140625" style="8" customWidth="1"/>
    <col min="5" max="5" width="9.140625" style="9"/>
    <col min="6" max="6" width="11.5703125" style="8" customWidth="1"/>
    <col min="7" max="9" width="9.140625" style="9"/>
    <col min="10" max="10" width="10.42578125" style="8" customWidth="1"/>
  </cols>
  <sheetData>
    <row r="1" spans="2:14" ht="15.75" x14ac:dyDescent="0.25">
      <c r="B1" s="10" t="s">
        <v>40</v>
      </c>
    </row>
    <row r="3" spans="2:14" ht="76.5" x14ac:dyDescent="0.25">
      <c r="B3" s="4" t="s">
        <v>0</v>
      </c>
      <c r="C3" s="6" t="s">
        <v>25</v>
      </c>
      <c r="D3" s="6" t="s">
        <v>27</v>
      </c>
      <c r="E3" s="7" t="s">
        <v>26</v>
      </c>
      <c r="F3" s="6" t="s">
        <v>31</v>
      </c>
      <c r="G3" s="7" t="s">
        <v>28</v>
      </c>
      <c r="H3" s="7" t="s">
        <v>29</v>
      </c>
      <c r="I3" s="7" t="s">
        <v>30</v>
      </c>
      <c r="J3" s="3" t="s">
        <v>32</v>
      </c>
      <c r="M3" s="82" t="s">
        <v>11</v>
      </c>
      <c r="N3" s="83"/>
    </row>
    <row r="4" spans="2:14" x14ac:dyDescent="0.25">
      <c r="B4" s="5" t="s">
        <v>33</v>
      </c>
      <c r="C4" s="1" t="s">
        <v>2</v>
      </c>
      <c r="D4" s="1"/>
      <c r="E4" s="2"/>
      <c r="F4" s="1"/>
      <c r="G4" s="2"/>
      <c r="H4" s="2"/>
      <c r="I4" s="2"/>
      <c r="J4" s="65"/>
      <c r="M4" s="59"/>
      <c r="N4" s="59"/>
    </row>
    <row r="5" spans="2:14" x14ac:dyDescent="0.25">
      <c r="B5" s="5" t="s">
        <v>34</v>
      </c>
      <c r="C5" s="1" t="s">
        <v>2</v>
      </c>
      <c r="D5" s="1"/>
      <c r="E5" s="2"/>
      <c r="F5" s="1"/>
      <c r="G5" s="2"/>
      <c r="H5" s="2"/>
      <c r="I5" s="2"/>
      <c r="J5" s="65"/>
      <c r="M5" s="59" t="s">
        <v>12</v>
      </c>
      <c r="N5" s="59">
        <v>48.08</v>
      </c>
    </row>
    <row r="6" spans="2:14" x14ac:dyDescent="0.25">
      <c r="B6" s="5" t="s">
        <v>35</v>
      </c>
      <c r="C6" s="1"/>
      <c r="D6" s="1"/>
      <c r="E6" s="2"/>
      <c r="F6" s="1"/>
      <c r="G6" s="2"/>
      <c r="H6" s="2"/>
      <c r="I6" s="2"/>
      <c r="J6" s="65"/>
      <c r="M6" s="59" t="s">
        <v>13</v>
      </c>
      <c r="N6" s="59">
        <v>64.8</v>
      </c>
    </row>
    <row r="7" spans="2:14" ht="15.75" x14ac:dyDescent="0.25">
      <c r="B7" s="42" t="s">
        <v>86</v>
      </c>
      <c r="C7" s="21">
        <v>2</v>
      </c>
      <c r="D7" s="21">
        <v>1</v>
      </c>
      <c r="E7" s="30">
        <f>C7*D7</f>
        <v>2</v>
      </c>
      <c r="F7" s="21">
        <v>0</v>
      </c>
      <c r="G7" s="30">
        <f>F7*E7</f>
        <v>0</v>
      </c>
      <c r="H7" s="30">
        <f>G7*0.05</f>
        <v>0</v>
      </c>
      <c r="I7" s="30">
        <f>G7*0.1</f>
        <v>0</v>
      </c>
      <c r="J7" s="67">
        <f>G7*$N$5+H7*$N$6+I7*$N$7</f>
        <v>0</v>
      </c>
      <c r="K7" s="13"/>
      <c r="M7" s="59" t="s">
        <v>14</v>
      </c>
      <c r="N7" s="59">
        <v>26.02</v>
      </c>
    </row>
    <row r="8" spans="2:14" ht="25.5" x14ac:dyDescent="0.25">
      <c r="B8" s="42" t="s">
        <v>37</v>
      </c>
      <c r="C8" s="21" t="s">
        <v>2</v>
      </c>
      <c r="D8" s="21"/>
      <c r="E8" s="30"/>
      <c r="F8" s="21"/>
      <c r="G8" s="22"/>
      <c r="H8" s="22"/>
      <c r="I8" s="22"/>
      <c r="J8" s="59"/>
      <c r="K8" s="13"/>
    </row>
    <row r="9" spans="2:14" x14ac:dyDescent="0.25">
      <c r="B9" s="42" t="s">
        <v>38</v>
      </c>
      <c r="C9" s="21" t="s">
        <v>2</v>
      </c>
      <c r="D9" s="21"/>
      <c r="E9" s="30"/>
      <c r="F9" s="21"/>
      <c r="G9" s="22"/>
      <c r="H9" s="22"/>
      <c r="I9" s="22"/>
      <c r="J9" s="59"/>
      <c r="K9" s="13"/>
    </row>
    <row r="10" spans="2:14" x14ac:dyDescent="0.25">
      <c r="B10" s="42" t="s">
        <v>17</v>
      </c>
      <c r="C10" s="21" t="s">
        <v>2</v>
      </c>
      <c r="D10" s="21"/>
      <c r="E10" s="30"/>
      <c r="F10" s="21"/>
      <c r="G10" s="22"/>
      <c r="H10" s="22"/>
      <c r="I10" s="22"/>
      <c r="J10" s="59"/>
      <c r="K10" s="13"/>
    </row>
    <row r="11" spans="2:14" x14ac:dyDescent="0.25">
      <c r="B11" s="42" t="s">
        <v>39</v>
      </c>
      <c r="C11" s="21" t="s">
        <v>2</v>
      </c>
      <c r="D11" s="21"/>
      <c r="E11" s="30"/>
      <c r="F11" s="21"/>
      <c r="G11" s="22"/>
      <c r="H11" s="22"/>
      <c r="I11" s="22"/>
      <c r="J11" s="59"/>
      <c r="K11" s="13"/>
    </row>
    <row r="12" spans="2:14" x14ac:dyDescent="0.25">
      <c r="B12" s="20" t="s">
        <v>36</v>
      </c>
      <c r="C12" s="21"/>
      <c r="D12" s="21"/>
      <c r="E12" s="30"/>
      <c r="F12" s="21"/>
      <c r="G12" s="22"/>
      <c r="H12" s="22"/>
      <c r="I12" s="22"/>
      <c r="J12" s="59"/>
      <c r="K12" s="13"/>
    </row>
    <row r="13" spans="2:14" ht="15.75" x14ac:dyDescent="0.25">
      <c r="B13" s="42" t="s">
        <v>87</v>
      </c>
      <c r="C13" s="21">
        <v>2</v>
      </c>
      <c r="D13" s="21">
        <v>4</v>
      </c>
      <c r="E13" s="30">
        <f>C13*D13</f>
        <v>8</v>
      </c>
      <c r="F13" s="21">
        <v>135</v>
      </c>
      <c r="G13" s="30">
        <f>F13*E13</f>
        <v>1080</v>
      </c>
      <c r="H13" s="30">
        <f>G13*0.05</f>
        <v>54</v>
      </c>
      <c r="I13" s="30">
        <f>G13*0.1</f>
        <v>108</v>
      </c>
      <c r="J13" s="59">
        <f>G13*$N$5+H13*$N$6+I13*$N$7</f>
        <v>58235.759999999995</v>
      </c>
      <c r="K13" s="13"/>
    </row>
    <row r="14" spans="2:14" ht="15.75" x14ac:dyDescent="0.25">
      <c r="B14" s="42" t="s">
        <v>88</v>
      </c>
      <c r="C14" s="21">
        <v>1</v>
      </c>
      <c r="D14" s="21">
        <v>1</v>
      </c>
      <c r="E14" s="30">
        <f>C14*D14</f>
        <v>1</v>
      </c>
      <c r="F14" s="21">
        <v>270</v>
      </c>
      <c r="G14" s="30">
        <f>F14*E14</f>
        <v>270</v>
      </c>
      <c r="H14" s="68">
        <f>G14*0.05</f>
        <v>13.5</v>
      </c>
      <c r="I14" s="30">
        <f>G14*0.1</f>
        <v>27</v>
      </c>
      <c r="J14" s="59">
        <f>G14*$N$5+H14*$N$6+I14*$N$7</f>
        <v>14558.939999999999</v>
      </c>
      <c r="K14" s="13"/>
    </row>
    <row r="15" spans="2:14" ht="15.75" x14ac:dyDescent="0.25">
      <c r="B15" s="46" t="s">
        <v>95</v>
      </c>
      <c r="C15" s="46"/>
      <c r="D15" s="46"/>
      <c r="E15" s="46"/>
      <c r="F15" s="46"/>
      <c r="G15" s="76">
        <f>ROUND(SUM(G4:I14),-1)</f>
        <v>1550</v>
      </c>
      <c r="H15" s="76"/>
      <c r="I15" s="76"/>
      <c r="J15" s="69">
        <f>ROUND(SUM(J7:J14),-2)</f>
        <v>72800</v>
      </c>
      <c r="K15" s="13"/>
    </row>
    <row r="16" spans="2:14" x14ac:dyDescent="0.25">
      <c r="B16" s="13"/>
      <c r="C16" s="70"/>
      <c r="D16" s="70"/>
      <c r="E16" s="71"/>
      <c r="F16" s="70"/>
      <c r="G16" s="71"/>
      <c r="H16" s="71"/>
      <c r="I16" s="71"/>
      <c r="J16" s="70"/>
      <c r="K16" s="13"/>
    </row>
    <row r="17" spans="2:11" x14ac:dyDescent="0.25">
      <c r="B17" s="13"/>
      <c r="C17" s="70"/>
      <c r="D17" s="70"/>
      <c r="E17" s="71"/>
      <c r="F17" s="70"/>
      <c r="G17" s="71"/>
      <c r="H17" s="71"/>
      <c r="I17" s="71"/>
      <c r="J17" s="70"/>
      <c r="K17" s="13"/>
    </row>
    <row r="18" spans="2:11" x14ac:dyDescent="0.25">
      <c r="B18" s="52" t="s">
        <v>42</v>
      </c>
      <c r="C18" s="70"/>
      <c r="D18" s="70"/>
      <c r="E18" s="71"/>
      <c r="F18" s="70"/>
      <c r="G18" s="71"/>
      <c r="H18" s="71"/>
      <c r="I18" s="71"/>
      <c r="J18" s="70"/>
      <c r="K18" s="13"/>
    </row>
    <row r="19" spans="2:11" ht="65.099999999999994" customHeight="1" x14ac:dyDescent="0.25">
      <c r="B19" s="72" t="s">
        <v>89</v>
      </c>
      <c r="C19" s="72"/>
      <c r="D19" s="72"/>
      <c r="E19" s="72"/>
      <c r="F19" s="72"/>
      <c r="G19" s="72"/>
      <c r="H19" s="72"/>
      <c r="I19" s="72"/>
      <c r="J19" s="72"/>
      <c r="K19" s="72"/>
    </row>
    <row r="20" spans="2:11" ht="52.5" customHeight="1" x14ac:dyDescent="0.25">
      <c r="B20" s="72" t="s">
        <v>90</v>
      </c>
      <c r="C20" s="72"/>
      <c r="D20" s="72"/>
      <c r="E20" s="72"/>
      <c r="F20" s="72"/>
      <c r="G20" s="72"/>
      <c r="H20" s="72"/>
      <c r="I20" s="72"/>
      <c r="J20" s="72"/>
      <c r="K20" s="72"/>
    </row>
    <row r="21" spans="2:11" ht="18.75" x14ac:dyDescent="0.25">
      <c r="B21" s="53" t="s">
        <v>91</v>
      </c>
      <c r="C21" s="70"/>
      <c r="D21" s="70"/>
      <c r="E21" s="71"/>
      <c r="F21" s="70"/>
      <c r="G21" s="71"/>
      <c r="H21" s="71"/>
      <c r="I21" s="71"/>
      <c r="J21" s="70"/>
      <c r="K21" s="13"/>
    </row>
    <row r="22" spans="2:11" ht="18.75" x14ac:dyDescent="0.25">
      <c r="B22" s="53" t="s">
        <v>92</v>
      </c>
      <c r="C22" s="70"/>
      <c r="D22" s="70"/>
      <c r="E22" s="71"/>
      <c r="F22" s="70"/>
      <c r="G22" s="71"/>
      <c r="H22" s="71"/>
      <c r="I22" s="71"/>
      <c r="J22" s="70"/>
      <c r="K22" s="13"/>
    </row>
    <row r="23" spans="2:11" ht="15.75" x14ac:dyDescent="0.25">
      <c r="B23" s="54" t="s">
        <v>93</v>
      </c>
      <c r="C23" s="70"/>
      <c r="D23" s="70"/>
      <c r="E23" s="71"/>
      <c r="F23" s="70"/>
      <c r="G23" s="71"/>
      <c r="H23" s="71"/>
      <c r="I23" s="71"/>
      <c r="J23" s="70"/>
      <c r="K23" s="13"/>
    </row>
    <row r="24" spans="2:11" ht="18.75" x14ac:dyDescent="0.25">
      <c r="B24" s="55" t="s">
        <v>94</v>
      </c>
      <c r="C24" s="70"/>
      <c r="D24" s="70"/>
      <c r="E24" s="71"/>
      <c r="F24" s="70"/>
      <c r="G24" s="71"/>
      <c r="H24" s="71"/>
      <c r="I24" s="71"/>
      <c r="J24" s="70"/>
      <c r="K24" s="13"/>
    </row>
  </sheetData>
  <mergeCells count="4">
    <mergeCell ref="G15:I15"/>
    <mergeCell ref="B19:K19"/>
    <mergeCell ref="B20:K20"/>
    <mergeCell ref="M3:N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JSellers</dc:creator>
  <cp:lastModifiedBy>wwrigley</cp:lastModifiedBy>
  <dcterms:created xsi:type="dcterms:W3CDTF">2012-03-22T14:58:53Z</dcterms:created>
  <dcterms:modified xsi:type="dcterms:W3CDTF">2018-12-18T14:55:50Z</dcterms:modified>
</cp:coreProperties>
</file>