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F:\New ICRs\"/>
    </mc:Choice>
  </mc:AlternateContent>
  <xr:revisionPtr revIDLastSave="0" documentId="8_{23A3B111-0C38-4B59-99BC-418865212906}" xr6:coauthVersionLast="31" xr6:coauthVersionMax="31" xr10:uidLastSave="{00000000-0000-0000-0000-000000000000}"/>
  <bookViews>
    <workbookView xWindow="0" yWindow="0" windowWidth="19200" windowHeight="7335" xr2:uid="{00000000-000D-0000-FFFF-FFFF00000000}"/>
  </bookViews>
  <sheets>
    <sheet name="# Respondents" sheetId="4" r:id="rId1"/>
    <sheet name="# Responses" sheetId="5" r:id="rId2"/>
    <sheet name="Respondent Burden" sheetId="1" r:id="rId3"/>
    <sheet name="Agency Burden" sheetId="3" r:id="rId4"/>
    <sheet name="Capital &amp; O&amp;M" sheetId="6" r:id="rId5"/>
  </sheets>
  <definedNames>
    <definedName name="OLE_LINK1" localSheetId="3">'Agency Burden'!#REF!</definedName>
  </definedNames>
  <calcPr calcId="179017"/>
</workbook>
</file>

<file path=xl/calcChain.xml><?xml version="1.0" encoding="utf-8"?>
<calcChain xmlns="http://schemas.openxmlformats.org/spreadsheetml/2006/main">
  <c r="G57" i="1" l="1"/>
  <c r="J32" i="1" l="1"/>
  <c r="G56" i="1"/>
  <c r="G32" i="1"/>
  <c r="J9" i="1"/>
  <c r="G9" i="1"/>
  <c r="I9" i="1" s="1"/>
  <c r="E9" i="1"/>
  <c r="F9" i="1"/>
  <c r="H9" i="1" l="1"/>
  <c r="M9" i="1"/>
  <c r="M8" i="1"/>
  <c r="D21" i="5"/>
  <c r="E12" i="3"/>
  <c r="E13" i="3"/>
  <c r="G13" i="3" s="1"/>
  <c r="H13" i="3" s="1"/>
  <c r="E20" i="3"/>
  <c r="G20" i="3" s="1"/>
  <c r="E11" i="3"/>
  <c r="G11" i="3" s="1"/>
  <c r="D7" i="4"/>
  <c r="F10" i="4"/>
  <c r="E40" i="1"/>
  <c r="F40" i="1"/>
  <c r="C22" i="5"/>
  <c r="C20" i="5"/>
  <c r="C16" i="5"/>
  <c r="D16" i="5"/>
  <c r="C15" i="5"/>
  <c r="C5" i="5"/>
  <c r="F5" i="5" s="1"/>
  <c r="E18" i="3"/>
  <c r="G18" i="3" s="1"/>
  <c r="H18" i="3" s="1"/>
  <c r="E24" i="1"/>
  <c r="G24" i="1" s="1"/>
  <c r="H24" i="1" s="1"/>
  <c r="D15" i="5"/>
  <c r="D22" i="5"/>
  <c r="E30" i="1"/>
  <c r="G30" i="1" s="1"/>
  <c r="E23" i="3"/>
  <c r="F24" i="3"/>
  <c r="E24" i="3"/>
  <c r="E6" i="3"/>
  <c r="F17" i="3"/>
  <c r="E17" i="3"/>
  <c r="E22" i="3"/>
  <c r="F7" i="3"/>
  <c r="E52" i="1"/>
  <c r="E47" i="1"/>
  <c r="E45" i="1"/>
  <c r="F43" i="1"/>
  <c r="F42" i="1"/>
  <c r="F41" i="1"/>
  <c r="E50" i="1"/>
  <c r="G50" i="1" s="1"/>
  <c r="E49" i="1"/>
  <c r="G49" i="1" s="1"/>
  <c r="F52" i="1"/>
  <c r="F53" i="1"/>
  <c r="E53" i="1"/>
  <c r="F54" i="1"/>
  <c r="F29" i="1"/>
  <c r="F23" i="3" s="1"/>
  <c r="F12" i="1"/>
  <c r="F6" i="3" s="1"/>
  <c r="E23" i="1"/>
  <c r="G23" i="1" s="1"/>
  <c r="H23" i="1" s="1"/>
  <c r="E12" i="1"/>
  <c r="E28" i="1"/>
  <c r="G28" i="1" s="1"/>
  <c r="H28" i="1" s="1"/>
  <c r="F14" i="1"/>
  <c r="C6" i="5" s="1"/>
  <c r="D20" i="5"/>
  <c r="C21" i="5" l="1"/>
  <c r="F21" i="5" s="1"/>
  <c r="G12" i="3"/>
  <c r="I13" i="3"/>
  <c r="J13" i="3" s="1"/>
  <c r="H20" i="3"/>
  <c r="I20" i="3"/>
  <c r="H11" i="3"/>
  <c r="I11" i="3"/>
  <c r="G40" i="1"/>
  <c r="I40" i="1" s="1"/>
  <c r="F6" i="5"/>
  <c r="F20" i="5"/>
  <c r="F16" i="5"/>
  <c r="C4" i="5"/>
  <c r="F4" i="5" s="1"/>
  <c r="F15" i="5"/>
  <c r="F22" i="5"/>
  <c r="I18" i="3"/>
  <c r="J18" i="3" s="1"/>
  <c r="I24" i="1"/>
  <c r="J24" i="1" s="1"/>
  <c r="I30" i="1"/>
  <c r="H30" i="1"/>
  <c r="G23" i="3"/>
  <c r="G6" i="3"/>
  <c r="G24" i="3"/>
  <c r="G17" i="3"/>
  <c r="H17" i="3" s="1"/>
  <c r="G22" i="3"/>
  <c r="G12" i="1"/>
  <c r="G53" i="1"/>
  <c r="I53" i="1" s="1"/>
  <c r="G52" i="1"/>
  <c r="H52" i="1" s="1"/>
  <c r="I49" i="1"/>
  <c r="H49" i="1"/>
  <c r="I50" i="1"/>
  <c r="H50" i="1"/>
  <c r="I28" i="1"/>
  <c r="I23" i="1"/>
  <c r="J23" i="1" s="1"/>
  <c r="E7" i="3"/>
  <c r="G7" i="3" s="1"/>
  <c r="F24" i="5" l="1"/>
  <c r="H6" i="3"/>
  <c r="I12" i="3"/>
  <c r="H12" i="3"/>
  <c r="J20" i="3"/>
  <c r="H12" i="1"/>
  <c r="J11" i="3"/>
  <c r="H40" i="1"/>
  <c r="J40" i="1" s="1"/>
  <c r="H24" i="3"/>
  <c r="I24" i="3"/>
  <c r="I23" i="3"/>
  <c r="J28" i="1"/>
  <c r="I12" i="1"/>
  <c r="J30" i="1"/>
  <c r="H53" i="1"/>
  <c r="J53" i="1" s="1"/>
  <c r="H23" i="3"/>
  <c r="I6" i="3"/>
  <c r="H22" i="3"/>
  <c r="I22" i="3"/>
  <c r="I17" i="3"/>
  <c r="J17" i="3" s="1"/>
  <c r="H7" i="3"/>
  <c r="I7" i="3"/>
  <c r="I52" i="1"/>
  <c r="J52" i="1" s="1"/>
  <c r="J49" i="1"/>
  <c r="J50" i="1"/>
  <c r="G26" i="3" l="1"/>
  <c r="J6" i="3"/>
  <c r="J12" i="3"/>
  <c r="J12" i="1"/>
  <c r="J24" i="3"/>
  <c r="J23" i="3"/>
  <c r="J22" i="3"/>
  <c r="J7" i="3"/>
  <c r="J26" i="3" l="1"/>
  <c r="E54" i="1"/>
  <c r="G54" i="1" s="1"/>
  <c r="G47" i="1"/>
  <c r="G45" i="1"/>
  <c r="E46" i="1"/>
  <c r="G46" i="1" s="1"/>
  <c r="E43" i="1"/>
  <c r="G43" i="1" s="1"/>
  <c r="E42" i="1"/>
  <c r="G42" i="1" s="1"/>
  <c r="E41" i="1"/>
  <c r="G41" i="1" s="1"/>
  <c r="E29" i="1"/>
  <c r="G29" i="1" s="1"/>
  <c r="E13" i="1"/>
  <c r="G13" i="1" s="1"/>
  <c r="E14" i="1"/>
  <c r="G14" i="1" s="1"/>
  <c r="E10" i="4"/>
  <c r="I41" i="1" l="1"/>
  <c r="H41" i="1"/>
  <c r="H45" i="1"/>
  <c r="I45" i="1"/>
  <c r="H46" i="1"/>
  <c r="I46" i="1"/>
  <c r="I29" i="1"/>
  <c r="H29" i="1"/>
  <c r="I43" i="1"/>
  <c r="H43" i="1"/>
  <c r="I54" i="1"/>
  <c r="H54" i="1"/>
  <c r="H13" i="1"/>
  <c r="I13" i="1"/>
  <c r="I42" i="1"/>
  <c r="H42" i="1"/>
  <c r="H47" i="1"/>
  <c r="I47" i="1"/>
  <c r="H14" i="1"/>
  <c r="I14" i="1"/>
  <c r="G7" i="4"/>
  <c r="D8" i="4" l="1"/>
  <c r="G8" i="4" s="1"/>
  <c r="D9" i="4" s="1"/>
  <c r="G9" i="4" s="1"/>
  <c r="G10" i="4" s="1"/>
  <c r="J13" i="1"/>
  <c r="J29" i="1"/>
  <c r="J14" i="1"/>
  <c r="J42" i="1"/>
  <c r="J43" i="1"/>
  <c r="J47" i="1"/>
  <c r="J54" i="1"/>
  <c r="J41" i="1"/>
  <c r="J46" i="1"/>
  <c r="J45" i="1"/>
  <c r="C10" i="4"/>
  <c r="J56" i="1" l="1"/>
  <c r="D10" i="4"/>
  <c r="F25" i="5"/>
  <c r="J57" i="1" l="1"/>
  <c r="J59" i="1" s="1"/>
</calcChain>
</file>

<file path=xl/sharedStrings.xml><?xml version="1.0" encoding="utf-8"?>
<sst xmlns="http://schemas.openxmlformats.org/spreadsheetml/2006/main" count="249" uniqueCount="171">
  <si>
    <t>(A)</t>
  </si>
  <si>
    <t>(B)</t>
  </si>
  <si>
    <t>(C)</t>
  </si>
  <si>
    <t>(D)</t>
  </si>
  <si>
    <t>(E)</t>
  </si>
  <si>
    <t>1.  Applications</t>
  </si>
  <si>
    <t>Reporting Subtotal</t>
  </si>
  <si>
    <t>Total</t>
  </si>
  <si>
    <t>Burden item</t>
  </si>
  <si>
    <t>A</t>
  </si>
  <si>
    <t>B</t>
  </si>
  <si>
    <t>C</t>
  </si>
  <si>
    <t>D</t>
  </si>
  <si>
    <t>E</t>
  </si>
  <si>
    <t>F</t>
  </si>
  <si>
    <t>G</t>
  </si>
  <si>
    <t>H</t>
  </si>
  <si>
    <t>TECH</t>
  </si>
  <si>
    <t>Person-hours
per occurrence</t>
  </si>
  <si>
    <t>Annual occurrences
per respondent</t>
  </si>
  <si>
    <t>Person-hours
per respondent
per year (AxB)</t>
  </si>
  <si>
    <r>
      <t xml:space="preserve">Respondents
per year </t>
    </r>
    <r>
      <rPr>
        <b/>
        <vertAlign val="superscript"/>
        <sz val="10"/>
        <rFont val="Times New Roman"/>
        <family val="1"/>
      </rPr>
      <t>a</t>
    </r>
  </si>
  <si>
    <t>Technical hours per
year (CxD)</t>
  </si>
  <si>
    <t>Management hours per year (Ex0.05)</t>
  </si>
  <si>
    <t>Clerical hours
per year
(Ex0.10)</t>
  </si>
  <si>
    <r>
      <t xml:space="preserve">Annual cost
($) </t>
    </r>
    <r>
      <rPr>
        <b/>
        <vertAlign val="superscript"/>
        <sz val="10"/>
        <rFont val="Times New Roman"/>
        <family val="1"/>
      </rPr>
      <t>b</t>
    </r>
  </si>
  <si>
    <t>MGMT</t>
  </si>
  <si>
    <t>N/A</t>
  </si>
  <si>
    <t>CLER</t>
  </si>
  <si>
    <t>2.  Surveys and studies</t>
  </si>
  <si>
    <t>Source Type</t>
  </si>
  <si>
    <t>No.</t>
  </si>
  <si>
    <t>B.  Required activities</t>
  </si>
  <si>
    <t>Existing</t>
  </si>
  <si>
    <t>New</t>
  </si>
  <si>
    <t>Number of Respondents</t>
  </si>
  <si>
    <t>Respondents That Submit Reports</t>
  </si>
  <si>
    <t>Respondents That Do Not Submit Any Reports</t>
  </si>
  <si>
    <t>Year</t>
  </si>
  <si>
    <t>Number of Existing Respondents</t>
  </si>
  <si>
    <t>Number of Existing  Respondents that keep records but do not submit reports</t>
  </si>
  <si>
    <t>(E=A+B+C-D)</t>
  </si>
  <si>
    <t>Average</t>
  </si>
  <si>
    <t>Total Annual Responses</t>
  </si>
  <si>
    <t>(A)
Information Collection Activity</t>
  </si>
  <si>
    <t xml:space="preserve">(B)
Number of Respondents  </t>
  </si>
  <si>
    <t>(C)
Number of Responses</t>
  </si>
  <si>
    <t>(D)
Number of Existing Respondents That Keep Records But Do Not Submit Reports</t>
  </si>
  <si>
    <t>(E)
Total Annual Responses
E=(BxC)+D</t>
  </si>
  <si>
    <t>C.  Create information</t>
  </si>
  <si>
    <t>EPA
person-hours
per occurrence</t>
  </si>
  <si>
    <t>EPA
person-hours
per respondent
per year (AxB)</t>
  </si>
  <si>
    <t>Technical hours
per year
(CxD)</t>
  </si>
  <si>
    <t>Management
hours per year
(Ex0.05)</t>
  </si>
  <si>
    <t>Assumptions:</t>
  </si>
  <si>
    <t>Recordkeeping Subtotal</t>
  </si>
  <si>
    <t>D.  Gather existing information</t>
  </si>
  <si>
    <t>Implement work practice plan</t>
  </si>
  <si>
    <t>Implement startup, shutdown, and malfunction plan</t>
  </si>
  <si>
    <t>G.  Time to transmit or disclose information</t>
  </si>
  <si>
    <t>H.  Time to train personnel</t>
  </si>
  <si>
    <t>I.  Time for audits</t>
  </si>
  <si>
    <t>See 5B</t>
  </si>
  <si>
    <t>Table 1: Annual Respondent Burden and Cost – NESHAP for Coke Oven Batteries (40 CFR Part 63, Subpart L) (Renewal)</t>
  </si>
  <si>
    <t>Table 2: Average Annual EPA Burden and Cost – NESHAP for Coke Oven Batteries (40 CFR Part 63, Subpart L) (Renewal)</t>
  </si>
  <si>
    <t>4.  Reporting requirements</t>
  </si>
  <si>
    <t>5.  Recordkeeping requirements</t>
  </si>
  <si>
    <t>3.  Acquisition, installation, and utilization of technology and systems</t>
  </si>
  <si>
    <t>See 5E</t>
  </si>
  <si>
    <t>C.  Write notifications/reports</t>
  </si>
  <si>
    <t>Semiannual compliance certifications</t>
  </si>
  <si>
    <t>B.  Plan activities</t>
  </si>
  <si>
    <t>F.  Time to record information required by rule</t>
  </si>
  <si>
    <t>E.  Implement activities</t>
  </si>
  <si>
    <t>See 5F</t>
  </si>
  <si>
    <t>All plants</t>
  </si>
  <si>
    <t>Non-recovery plants</t>
  </si>
  <si>
    <t>By-product plants</t>
  </si>
  <si>
    <t>Daily leak inspection of collecting main</t>
  </si>
  <si>
    <t>1.  Report reviews</t>
  </si>
  <si>
    <r>
      <t xml:space="preserve">Notification of battery construction/reconstruction (new, brownfield, and padup rebuild batteries) </t>
    </r>
    <r>
      <rPr>
        <vertAlign val="superscript"/>
        <sz val="10"/>
        <rFont val="Times New Roman"/>
        <family val="1"/>
      </rPr>
      <t>d</t>
    </r>
  </si>
  <si>
    <t>Notification of election of compliance track</t>
  </si>
  <si>
    <t>Notification of battery closure</t>
  </si>
  <si>
    <t>Report of coke oven gas venting through bypass/bleeder stack flare</t>
  </si>
  <si>
    <t>Initial compliance certification</t>
  </si>
  <si>
    <t>Notification of malfunction</t>
  </si>
  <si>
    <t>No capital and O&amp;M costs for this ICR.</t>
  </si>
  <si>
    <t>hrs/response:</t>
  </si>
  <si>
    <t>Notification of performance test</t>
  </si>
  <si>
    <t>Reschedule of performance test</t>
  </si>
  <si>
    <t>Adjustments to time periods or timelines</t>
  </si>
  <si>
    <t>Changes in information already provided</t>
  </si>
  <si>
    <t>Emission control work practice plan</t>
  </si>
  <si>
    <t>Revised emission control work practice plan</t>
  </si>
  <si>
    <t>Performance test results</t>
  </si>
  <si>
    <r>
      <rPr>
        <vertAlign val="superscript"/>
        <sz val="10"/>
        <rFont val="Times New Roman"/>
        <family val="1"/>
      </rPr>
      <t>1</t>
    </r>
    <r>
      <rPr>
        <sz val="11"/>
        <rFont val="Times New Roman"/>
        <family val="1"/>
      </rPr>
      <t xml:space="preserve"> New respondents include sources with constructed, reconstructed, and modified affected facilities.</t>
    </r>
  </si>
  <si>
    <t>Notification of compliance status</t>
  </si>
  <si>
    <t>Request for an extension of compliance</t>
  </si>
  <si>
    <t>T.  Performance test results</t>
  </si>
  <si>
    <t>Notification of source being subject to special requirements, including site-specific test plan</t>
  </si>
  <si>
    <t>NESHAP waiver application</t>
  </si>
  <si>
    <t>D.  Notification of performance test</t>
  </si>
  <si>
    <t>E.  Reschedule of performance test</t>
  </si>
  <si>
    <t>F.  Request for an extension of compliance</t>
  </si>
  <si>
    <t>G.  NESHAP waiver application</t>
  </si>
  <si>
    <t>I.  Notification of compliance status</t>
  </si>
  <si>
    <t>J.  Adjustments to time periods or timelines</t>
  </si>
  <si>
    <t>K.  Changes in information already provided</t>
  </si>
  <si>
    <r>
      <t xml:space="preserve">L.  Notification of battery closure </t>
    </r>
    <r>
      <rPr>
        <vertAlign val="superscript"/>
        <sz val="10"/>
        <rFont val="Times New Roman"/>
        <family val="1"/>
      </rPr>
      <t>g</t>
    </r>
  </si>
  <si>
    <t>P.  Revised emission control work practice plan</t>
  </si>
  <si>
    <t>c  This burden applies to new sources only.  All existing sources have previously submitted initial compliance certifications.</t>
  </si>
  <si>
    <r>
      <t xml:space="preserve">Initial compliance certification </t>
    </r>
    <r>
      <rPr>
        <vertAlign val="superscript"/>
        <sz val="10"/>
        <rFont val="Times New Roman"/>
        <family val="1"/>
      </rPr>
      <t>c</t>
    </r>
  </si>
  <si>
    <r>
      <t xml:space="preserve">Notification of election of compliance track </t>
    </r>
    <r>
      <rPr>
        <vertAlign val="superscript"/>
        <sz val="10"/>
        <rFont val="Times New Roman"/>
        <family val="1"/>
      </rPr>
      <t>e</t>
    </r>
  </si>
  <si>
    <t>e  This burden applies to new sources only.  All existing sources have previously submitted this notification.</t>
  </si>
  <si>
    <t>h  EPA assumes two plants per year may experience a malfunction, requiring EPA notification and a written report.</t>
  </si>
  <si>
    <r>
      <t xml:space="preserve">Report of malfunction (including findings of whether work practices caused exceedances of emission limit) </t>
    </r>
    <r>
      <rPr>
        <vertAlign val="superscript"/>
        <sz val="10"/>
        <rFont val="Times New Roman"/>
        <family val="1"/>
      </rPr>
      <t>h</t>
    </r>
  </si>
  <si>
    <r>
      <t xml:space="preserve">Notification of battery closure </t>
    </r>
    <r>
      <rPr>
        <vertAlign val="superscript"/>
        <sz val="10"/>
        <rFont val="Times New Roman"/>
        <family val="1"/>
      </rPr>
      <t>g</t>
    </r>
  </si>
  <si>
    <r>
      <t xml:space="preserve">Notification of source being subject to special requirements, including site-specific test plan </t>
    </r>
    <r>
      <rPr>
        <vertAlign val="superscript"/>
        <sz val="10"/>
        <rFont val="Times New Roman"/>
        <family val="1"/>
      </rPr>
      <t>f</t>
    </r>
  </si>
  <si>
    <t>f  None of the plants with cokeside sheds have applied for the alternative door standard.</t>
  </si>
  <si>
    <t>q  None of the plants with cokeside sheds have applied for the alternative door standard.</t>
  </si>
  <si>
    <r>
      <t xml:space="preserve">Initial/regular performance test/monitoring of opacity (coke oven doors with sheds complying with alternative standard) </t>
    </r>
    <r>
      <rPr>
        <vertAlign val="superscript"/>
        <sz val="10"/>
        <rFont val="Times New Roman"/>
        <family val="1"/>
      </rPr>
      <t>q</t>
    </r>
  </si>
  <si>
    <r>
      <t xml:space="preserve">Bypass/bleeder stack/flare system inspection </t>
    </r>
    <r>
      <rPr>
        <vertAlign val="superscript"/>
        <sz val="10"/>
        <rFont val="Times New Roman"/>
        <family val="1"/>
      </rPr>
      <t>p</t>
    </r>
  </si>
  <si>
    <t>p  All 16 by-product coke plants must install and maintain flares.</t>
  </si>
  <si>
    <r>
      <t xml:space="preserve">Charging operations: control equipment work practices </t>
    </r>
    <r>
      <rPr>
        <vertAlign val="superscript"/>
        <sz val="10"/>
        <rFont val="Times New Roman"/>
        <family val="1"/>
      </rPr>
      <t>o</t>
    </r>
  </si>
  <si>
    <t>o  Owners or operators of three existing non-recovery plants are required to implement specified work practices for the control of emissions from charging operations and to document the performance of each procedure.</t>
  </si>
  <si>
    <r>
      <t xml:space="preserve">Coke oven doors: leak detection procedures </t>
    </r>
    <r>
      <rPr>
        <vertAlign val="superscript"/>
        <sz val="10"/>
        <rFont val="Times New Roman"/>
        <family val="1"/>
      </rPr>
      <t>n</t>
    </r>
  </si>
  <si>
    <t>n  The promulgated rule amendments (70 FR 19992, April 15, 2005) require visible emission observations of doors for two non-recovery plants that are not on the lowest achievable emissions rate (LAER) extension track.</t>
  </si>
  <si>
    <t>m  Owners or operators of three existing non-recovery plants are required to either conduct leak detection procedures or monitor oven pressure daily.  These plants have elected to monitor pressure.</t>
  </si>
  <si>
    <r>
      <t xml:space="preserve">Coke oven doors: daily pressure monitoring </t>
    </r>
    <r>
      <rPr>
        <vertAlign val="superscript"/>
        <sz val="10"/>
        <rFont val="Times New Roman"/>
        <family val="1"/>
      </rPr>
      <t>m</t>
    </r>
  </si>
  <si>
    <r>
      <t xml:space="preserve">Certification program </t>
    </r>
    <r>
      <rPr>
        <vertAlign val="superscript"/>
        <sz val="10"/>
        <rFont val="Times New Roman"/>
        <family val="1"/>
      </rPr>
      <t>l</t>
    </r>
  </si>
  <si>
    <t>l  This burden includes the indirect costs to respondents to provide certification to the observer provided by the State enforcement agency, or its contractor, including a 3-day EPA certification course.</t>
  </si>
  <si>
    <r>
      <t xml:space="preserve">Daily performance tests/visible observations </t>
    </r>
    <r>
      <rPr>
        <vertAlign val="superscript"/>
        <sz val="10"/>
        <rFont val="Times New Roman"/>
        <family val="1"/>
      </rPr>
      <t>k</t>
    </r>
  </si>
  <si>
    <r>
      <t xml:space="preserve">Report of coke oven gas venting through bypass/bleeder stack flare </t>
    </r>
    <r>
      <rPr>
        <vertAlign val="superscript"/>
        <sz val="10"/>
        <rFont val="Times New Roman"/>
        <family val="1"/>
      </rPr>
      <t>j</t>
    </r>
  </si>
  <si>
    <t>j  EPA expects 10% of the 16 by-product plants (1.6 plants) to experience a venting episode where emissions are released through bypass/bleeder stacks without flaring, requiring notification and a written report.</t>
  </si>
  <si>
    <r>
      <t xml:space="preserve">Request for startup of cold-idle battery </t>
    </r>
    <r>
      <rPr>
        <vertAlign val="superscript"/>
        <sz val="10"/>
        <rFont val="Times New Roman"/>
        <family val="1"/>
      </rPr>
      <t>i</t>
    </r>
  </si>
  <si>
    <r>
      <t xml:space="preserve">A.  Initial compliance certification </t>
    </r>
    <r>
      <rPr>
        <vertAlign val="superscript"/>
        <sz val="10"/>
        <rFont val="Times New Roman"/>
        <family val="1"/>
      </rPr>
      <t>c</t>
    </r>
  </si>
  <si>
    <r>
      <t xml:space="preserve">B.  Notification of battery construction/reconstruction (new, brownfield, and padup rebuild batteries) </t>
    </r>
    <r>
      <rPr>
        <vertAlign val="superscript"/>
        <sz val="10"/>
        <rFont val="Times New Roman"/>
        <family val="1"/>
      </rPr>
      <t>d</t>
    </r>
  </si>
  <si>
    <r>
      <t xml:space="preserve">C.  Notification of election of compliance track </t>
    </r>
    <r>
      <rPr>
        <vertAlign val="superscript"/>
        <sz val="10"/>
        <rFont val="Times New Roman"/>
        <family val="1"/>
      </rPr>
      <t>e</t>
    </r>
  </si>
  <si>
    <r>
      <t xml:space="preserve">H.  Notification of source being subject to special requirements, including site-specific test plan </t>
    </r>
    <r>
      <rPr>
        <vertAlign val="superscript"/>
        <sz val="10"/>
        <rFont val="Times New Roman"/>
        <family val="1"/>
      </rPr>
      <t>f</t>
    </r>
  </si>
  <si>
    <r>
      <t xml:space="preserve">M.  Notification of malfunction </t>
    </r>
    <r>
      <rPr>
        <vertAlign val="superscript"/>
        <sz val="10"/>
        <rFont val="Times New Roman"/>
        <family val="1"/>
      </rPr>
      <t>h</t>
    </r>
  </si>
  <si>
    <r>
      <t xml:space="preserve">N.  Request for startup of cold-idle battery </t>
    </r>
    <r>
      <rPr>
        <vertAlign val="superscript"/>
        <sz val="10"/>
        <rFont val="Times New Roman"/>
        <family val="1"/>
      </rPr>
      <t>i</t>
    </r>
  </si>
  <si>
    <t>i  None of the plants have batteries on cold idle.</t>
  </si>
  <si>
    <r>
      <t xml:space="preserve">Q.  Report of malfunction (including findings of whether work practices caused exceedances of emission limit) </t>
    </r>
    <r>
      <rPr>
        <vertAlign val="superscript"/>
        <sz val="10"/>
        <rFont val="Times New Roman"/>
        <family val="1"/>
      </rPr>
      <t>h</t>
    </r>
  </si>
  <si>
    <r>
      <t xml:space="preserve">R.  Semiannual compliance certifications </t>
    </r>
    <r>
      <rPr>
        <vertAlign val="superscript"/>
        <sz val="10"/>
        <rFont val="Times New Roman"/>
        <family val="1"/>
      </rPr>
      <t>k</t>
    </r>
  </si>
  <si>
    <t>k  All plants are required to submit semiannual compliance certifications.</t>
  </si>
  <si>
    <r>
      <t xml:space="preserve">O.  Emission control work practice plan </t>
    </r>
    <r>
      <rPr>
        <vertAlign val="superscript"/>
        <sz val="10"/>
        <rFont val="Times New Roman"/>
        <family val="1"/>
      </rPr>
      <t>j</t>
    </r>
  </si>
  <si>
    <t>l  EPA expects 10% of the 16 by-product plants (1.6 plants) to experience a venting episode where emissions are released through bypass/bleeder stacks without flaring, requiring notification and a written report.</t>
  </si>
  <si>
    <r>
      <t xml:space="preserve">S.  Report of coke oven gas venting through bypass/bleeder stack flare </t>
    </r>
    <r>
      <rPr>
        <vertAlign val="superscript"/>
        <sz val="10"/>
        <rFont val="Times New Roman"/>
        <family val="1"/>
      </rPr>
      <t>l</t>
    </r>
  </si>
  <si>
    <t>j  All existing sources have previously submitted this plan.</t>
  </si>
  <si>
    <t>N/A - Not applicable</t>
  </si>
  <si>
    <r>
      <t xml:space="preserve">Notification of malfunction </t>
    </r>
    <r>
      <rPr>
        <vertAlign val="superscript"/>
        <sz val="10"/>
        <rFont val="Times New Roman"/>
        <family val="1"/>
      </rPr>
      <t>h</t>
    </r>
  </si>
  <si>
    <t>Request for startup of cold-idle battery</t>
  </si>
  <si>
    <t>Report of malfunction (including findings of whether work practices caused exceedances of emission limit)</t>
  </si>
  <si>
    <t>k  Daily performance tests are conducted by a certified observer provided by the State enforcement agency for each emission point on each battery.  Respondents reimburse States through permit fees.  Based on an average of 3 coke ovens batteries per plant, the total person hours for inspections is estimated to be 8.25 hours, using the cost formula for calculating reimbursement costs included in the rule.</t>
  </si>
  <si>
    <r>
      <t xml:space="preserve">Notification of battery construction/ reconstruction (new, brownfield, and padup rebuild batteries) </t>
    </r>
    <r>
      <rPr>
        <strike/>
        <vertAlign val="superscript"/>
        <sz val="9"/>
        <color rgb="FFFF0000"/>
        <rFont val="Times New Roman"/>
        <family val="1"/>
      </rPr>
      <t>1</t>
    </r>
  </si>
  <si>
    <t>Updated labor rates.</t>
  </si>
  <si>
    <t>A.  Familiarization with regulatory instructions</t>
  </si>
  <si>
    <t>r Totals have been rounded to 3 significant figures. Figures may not add exactly due to rounding.</t>
  </si>
  <si>
    <t>b  This ICR uses the following labor rates: $112.98 (technical), $149.35 (managerial), and $54.81 (clerical).  These rates are from the United States Department of Labor, Bureau of Labor Statistics, June 2017, “Table 2. Civilian Workers, by occupational and industry group.”  The rates are from column 1, “Total compensation.”  They have been increased by 110 percent to account for the benefit packages available to those employed by private industry.</t>
  </si>
  <si>
    <r>
      <t>TOTAL LABOR BURDEN AND COST (rounded)</t>
    </r>
    <r>
      <rPr>
        <b/>
        <vertAlign val="superscript"/>
        <sz val="10"/>
        <rFont val="Times New Roman"/>
        <family val="1"/>
      </rPr>
      <t>r</t>
    </r>
  </si>
  <si>
    <r>
      <t>TOTAL CAPITAL AND O&amp;M COST (rounded)</t>
    </r>
    <r>
      <rPr>
        <b/>
        <vertAlign val="superscript"/>
        <sz val="10"/>
        <rFont val="Times New Roman"/>
        <family val="1"/>
      </rPr>
      <t>r</t>
    </r>
  </si>
  <si>
    <r>
      <t>GRAND TOTAL (rounded)</t>
    </r>
    <r>
      <rPr>
        <b/>
        <vertAlign val="superscript"/>
        <sz val="10"/>
        <rFont val="Times New Roman"/>
        <family val="1"/>
      </rPr>
      <t>r</t>
    </r>
  </si>
  <si>
    <t>m Totals have been rounded to 3 significant figures. Figures may not add exactly due to rounding.</t>
  </si>
  <si>
    <r>
      <t>TOTAL ANNUAL BURDEN AND COST (rounded)</t>
    </r>
    <r>
      <rPr>
        <b/>
        <vertAlign val="superscript"/>
        <sz val="10"/>
        <rFont val="Times New Roman"/>
        <family val="1"/>
      </rPr>
      <t>m</t>
    </r>
  </si>
  <si>
    <t>b  This ICR uses the following labor rates: $48.08 (technical), $64.80 (managerial), and $26.02 (clerical).  These rates are from the Office of Personnel Management (OPM), 2017 General Schedule, which excludes locality rates of pay.  The rates have been increased by 60 percent to account for the benefit packages available to government employees.</t>
  </si>
  <si>
    <t>g  No facilities are anticipated to permanently close over the 3-year ICR period.</t>
  </si>
  <si>
    <t>See 4A</t>
  </si>
  <si>
    <t>a  EPA estimates an average of 19 existing coke plants will operate 58 coke oven batteries over the next 3 years.  Of these plants, 16 will operate 46 by-product batteries and 3 will operate 12 non‑recovery batteries.  The distribution of by-product versus non-recovery batteries is based on historical ICR data showing that by-product batteries account for 80% of all coke oven batteries.  Non-recovery batteries account for the remaining 20%.</t>
  </si>
  <si>
    <t>d  No reconstructions are assumed to occur during the 3 year renewal period.</t>
  </si>
  <si>
    <t>Number of Existing Respondents That Are Also New Respondents</t>
  </si>
  <si>
    <r>
      <t xml:space="preserve">Number of New Respondents </t>
    </r>
    <r>
      <rPr>
        <vertAlign val="superscript"/>
        <sz val="10"/>
        <color rgb="FF000000"/>
        <rFont val="Times New Roman"/>
        <family val="1"/>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</si>
</sst>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0.0"/>
    <numFmt numFmtId="166" formatCode="_(* #,##0_);_(* \(#,##0\);_(* &quot;-&quot;??_);_(@_)"/>
    <numFmt numFmtId="167" formatCode="_(&quot;$&quot;* #,##0_);_(&quot;$&quot;* \(#,##0\);_(&quot;$&quot;* &quot;-&quot;??_);_(@_)"/>
  </numFmts>
  <fonts count="27" x14ac:knownFonts="1">
    <font>
      <sz val="11"/>
      <color theme="1"/>
      <name val="Calibri"/>
      <family val="2"/>
      <scheme val="minor"/>
    </font>
    <font>
      <sz val="10"/>
      <color theme="1"/>
      <name val="Times New Roman"/>
      <family val="1"/>
    </font>
    <font>
      <b/>
      <i/>
      <sz val="10"/>
      <color theme="1"/>
      <name val="Times New Roman"/>
      <family val="1"/>
    </font>
    <font>
      <sz val="10"/>
      <name val="Times New Roman"/>
      <family val="1"/>
    </font>
    <font>
      <b/>
      <sz val="12"/>
      <name val="Times New Roman"/>
      <family val="1"/>
    </font>
    <font>
      <b/>
      <sz val="10"/>
      <name val="Times New Roman"/>
      <family val="1"/>
    </font>
    <font>
      <b/>
      <vertAlign val="superscript"/>
      <sz val="10"/>
      <name val="Times New Roman"/>
      <family val="1"/>
    </font>
    <font>
      <sz val="10"/>
      <color theme="1"/>
      <name val="Arial"/>
      <family val="2"/>
    </font>
    <font>
      <b/>
      <sz val="12"/>
      <color rgb="FF000000"/>
      <name val="Times New Roman"/>
      <family val="1"/>
    </font>
    <font>
      <sz val="9"/>
      <color rgb="FF000000"/>
      <name val="Times New Roman"/>
      <family val="1"/>
    </font>
    <font>
      <sz val="10"/>
      <color rgb="FF000000"/>
      <name val="Times New Roman"/>
      <family val="1"/>
    </font>
    <font>
      <sz val="9"/>
      <color theme="1"/>
      <name val="Times New Roman"/>
      <family val="1"/>
    </font>
    <font>
      <sz val="9"/>
      <name val="Times New Roman"/>
      <family val="1"/>
    </font>
    <font>
      <b/>
      <i/>
      <sz val="10"/>
      <name val="Times New Roman"/>
      <family val="1"/>
    </font>
    <font>
      <vertAlign val="superscript"/>
      <sz val="10"/>
      <name val="Times New Roman"/>
      <family val="1"/>
    </font>
    <font>
      <u/>
      <sz val="10"/>
      <name val="Times New Roman"/>
      <family val="1"/>
    </font>
    <font>
      <sz val="11"/>
      <name val="Calibri"/>
      <family val="2"/>
      <scheme val="minor"/>
    </font>
    <font>
      <sz val="11"/>
      <color theme="1"/>
      <name val="Calibri"/>
      <family val="2"/>
      <scheme val="minor"/>
    </font>
    <font>
      <i/>
      <sz val="10"/>
      <color theme="1"/>
      <name val="Times New Roman"/>
      <family val="1"/>
    </font>
    <font>
      <sz val="11"/>
      <color rgb="FFFF0000"/>
      <name val="Calibri"/>
      <family val="2"/>
      <scheme val="minor"/>
    </font>
    <font>
      <vertAlign val="superscript"/>
      <sz val="10"/>
      <color rgb="FF000000"/>
      <name val="Times New Roman"/>
      <family val="1"/>
    </font>
    <font>
      <sz val="11"/>
      <name val="Times New Roman"/>
      <family val="1"/>
    </font>
    <font>
      <sz val="10"/>
      <color rgb="FFFF0000"/>
      <name val="Arial"/>
      <family val="2"/>
    </font>
    <font>
      <strike/>
      <sz val="10"/>
      <color rgb="FFFF0000"/>
      <name val="Times New Roman"/>
      <family val="1"/>
    </font>
    <font>
      <sz val="10"/>
      <color rgb="FFFF0000"/>
      <name val="Times New Roman"/>
      <family val="1"/>
    </font>
    <font>
      <strike/>
      <vertAlign val="superscript"/>
      <sz val="9"/>
      <color rgb="FFFF0000"/>
      <name val="Times New Roman"/>
      <family val="1"/>
    </font>
    <font>
      <strike/>
      <sz val="10"/>
      <name val="Times New Roman"/>
      <family val="1"/>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4">
    <xf numFmtId="0" fontId="0" fillId="0" borderId="0"/>
    <xf numFmtId="0" fontId="7" fillId="0" borderId="0"/>
    <xf numFmtId="43" fontId="17" fillId="0" borderId="0" applyFont="0" applyFill="0" applyBorder="0" applyAlignment="0" applyProtection="0"/>
    <xf numFmtId="44" fontId="17" fillId="0" borderId="0" applyFont="0" applyFill="0" applyBorder="0" applyAlignment="0" applyProtection="0"/>
  </cellStyleXfs>
  <cellXfs count="133">
    <xf numFmtId="0" fontId="0" fillId="0" borderId="0" xfId="0"/>
    <xf numFmtId="0" fontId="1" fillId="0" borderId="0" xfId="0" applyFont="1"/>
    <xf numFmtId="0" fontId="3" fillId="0" borderId="0" xfId="0" applyFont="1" applyFill="1"/>
    <xf numFmtId="0" fontId="4" fillId="0" borderId="0" xfId="0" applyFont="1" applyFill="1"/>
    <xf numFmtId="4" fontId="3" fillId="0" borderId="0" xfId="0" applyNumberFormat="1" applyFont="1" applyFill="1"/>
    <xf numFmtId="0" fontId="3" fillId="0" borderId="0" xfId="0" applyFont="1"/>
    <xf numFmtId="4" fontId="3" fillId="0" borderId="0" xfId="0" applyNumberFormat="1" applyFont="1"/>
    <xf numFmtId="0" fontId="3" fillId="0" borderId="0" xfId="0" applyNumberFormat="1" applyFont="1" applyFill="1" applyAlignment="1"/>
    <xf numFmtId="0" fontId="5" fillId="0" borderId="2" xfId="0" applyNumberFormat="1" applyFont="1" applyFill="1" applyBorder="1" applyAlignment="1">
      <alignment horizontal="center"/>
    </xf>
    <xf numFmtId="4" fontId="5" fillId="0" borderId="2" xfId="0" applyNumberFormat="1" applyFont="1" applyFill="1" applyBorder="1" applyAlignment="1">
      <alignment horizontal="center"/>
    </xf>
    <xf numFmtId="0" fontId="3" fillId="0" borderId="0" xfId="0" applyNumberFormat="1" applyFont="1" applyAlignment="1"/>
    <xf numFmtId="0" fontId="3" fillId="0" borderId="0" xfId="0" applyFont="1" applyAlignment="1"/>
    <xf numFmtId="164" fontId="3" fillId="0" borderId="0" xfId="0" applyNumberFormat="1" applyFont="1" applyAlignment="1"/>
    <xf numFmtId="0" fontId="3" fillId="0" borderId="0" xfId="0" applyNumberFormat="1" applyFont="1" applyFill="1" applyAlignment="1">
      <alignment wrapText="1"/>
    </xf>
    <xf numFmtId="0" fontId="5" fillId="0" borderId="2" xfId="0" applyNumberFormat="1" applyFont="1" applyFill="1" applyBorder="1" applyAlignment="1">
      <alignment horizontal="center" wrapText="1"/>
    </xf>
    <xf numFmtId="0" fontId="3" fillId="0" borderId="0" xfId="0" applyNumberFormat="1" applyFont="1" applyAlignment="1">
      <alignment wrapText="1"/>
    </xf>
    <xf numFmtId="0" fontId="3" fillId="0" borderId="2" xfId="0" applyFont="1" applyFill="1" applyBorder="1" applyAlignment="1">
      <alignment horizontal="center" vertical="top" wrapText="1"/>
    </xf>
    <xf numFmtId="0" fontId="3" fillId="0" borderId="0" xfId="0" applyFont="1" applyFill="1" applyAlignment="1"/>
    <xf numFmtId="3" fontId="3" fillId="0" borderId="2" xfId="0" applyNumberFormat="1" applyFont="1" applyFill="1" applyBorder="1" applyAlignment="1">
      <alignment horizontal="center" vertical="top" wrapText="1"/>
    </xf>
    <xf numFmtId="3" fontId="3" fillId="0" borderId="2" xfId="0" applyNumberFormat="1" applyFont="1" applyFill="1" applyBorder="1" applyAlignment="1">
      <alignment horizontal="right" vertical="top" wrapText="1"/>
    </xf>
    <xf numFmtId="0" fontId="5" fillId="2" borderId="2" xfId="0" applyFont="1" applyFill="1" applyBorder="1"/>
    <xf numFmtId="0" fontId="3" fillId="0" borderId="2" xfId="0" applyFont="1" applyBorder="1"/>
    <xf numFmtId="3" fontId="3" fillId="0" borderId="2" xfId="0" applyNumberFormat="1" applyFont="1" applyFill="1" applyBorder="1"/>
    <xf numFmtId="0" fontId="3" fillId="0" borderId="2" xfId="0" applyFont="1" applyFill="1" applyBorder="1" applyAlignment="1">
      <alignment horizontal="left" vertical="top" wrapText="1" indent="3"/>
    </xf>
    <xf numFmtId="0" fontId="3" fillId="0" borderId="6" xfId="0" applyFont="1" applyFill="1" applyBorder="1" applyAlignment="1">
      <alignment horizontal="center" vertical="top" wrapText="1"/>
    </xf>
    <xf numFmtId="0" fontId="7" fillId="0" borderId="0" xfId="1"/>
    <xf numFmtId="0" fontId="8" fillId="0" borderId="4" xfId="1" applyFont="1" applyBorder="1" applyAlignment="1">
      <alignment vertical="top" wrapText="1"/>
    </xf>
    <xf numFmtId="0" fontId="9" fillId="0" borderId="2" xfId="1" applyFont="1" applyBorder="1" applyAlignment="1">
      <alignment vertical="top" wrapText="1"/>
    </xf>
    <xf numFmtId="0" fontId="10" fillId="0" borderId="1" xfId="1" applyFont="1" applyBorder="1" applyAlignment="1">
      <alignment horizontal="center" vertical="top" wrapText="1"/>
    </xf>
    <xf numFmtId="0" fontId="10" fillId="0" borderId="8" xfId="1" applyFont="1" applyBorder="1" applyAlignment="1">
      <alignment horizontal="center" vertical="top" wrapText="1"/>
    </xf>
    <xf numFmtId="0" fontId="10" fillId="0" borderId="8" xfId="1" applyFont="1" applyFill="1" applyBorder="1" applyAlignment="1">
      <alignment horizontal="center" vertical="top" wrapText="1"/>
    </xf>
    <xf numFmtId="0" fontId="7" fillId="0" borderId="0" xfId="1" applyFont="1"/>
    <xf numFmtId="0" fontId="8" fillId="0" borderId="0" xfId="1" applyFont="1" applyBorder="1" applyAlignment="1">
      <alignment horizontal="center" vertical="top" wrapText="1"/>
    </xf>
    <xf numFmtId="0" fontId="11" fillId="0" borderId="2" xfId="1" applyFont="1" applyFill="1" applyBorder="1" applyAlignment="1">
      <alignment horizontal="center" vertical="top" wrapText="1"/>
    </xf>
    <xf numFmtId="0" fontId="12" fillId="0" borderId="2" xfId="1" applyFont="1" applyBorder="1" applyAlignment="1">
      <alignment horizontal="center" vertical="top" wrapText="1"/>
    </xf>
    <xf numFmtId="0" fontId="11" fillId="0" borderId="2" xfId="1" applyFont="1" applyBorder="1" applyAlignment="1">
      <alignment horizontal="center" vertical="top" wrapText="1"/>
    </xf>
    <xf numFmtId="0" fontId="11" fillId="0" borderId="0" xfId="1" applyFont="1" applyFill="1" applyBorder="1" applyAlignment="1">
      <alignment horizontal="center" vertical="top" wrapText="1"/>
    </xf>
    <xf numFmtId="0" fontId="9" fillId="0" borderId="0" xfId="1" applyFont="1" applyFill="1" applyBorder="1" applyAlignment="1">
      <alignment horizontal="center" vertical="top" wrapText="1"/>
    </xf>
    <xf numFmtId="0" fontId="1" fillId="0" borderId="0" xfId="1" quotePrefix="1" applyFont="1" applyAlignment="1">
      <alignment horizontal="left"/>
    </xf>
    <xf numFmtId="0" fontId="5" fillId="0" borderId="0" xfId="0" applyFont="1" applyFill="1" applyBorder="1" applyAlignment="1">
      <alignment horizontal="center" vertical="top" wrapText="1"/>
    </xf>
    <xf numFmtId="3" fontId="5" fillId="0" borderId="0" xfId="0" applyNumberFormat="1" applyFont="1" applyFill="1" applyBorder="1" applyAlignment="1">
      <alignment horizontal="center" vertical="top" wrapText="1"/>
    </xf>
    <xf numFmtId="3" fontId="5" fillId="0" borderId="0" xfId="0" applyNumberFormat="1" applyFont="1" applyFill="1" applyBorder="1" applyAlignment="1">
      <alignment horizontal="right" vertical="top" wrapText="1"/>
    </xf>
    <xf numFmtId="0" fontId="3" fillId="0" borderId="0" xfId="0" quotePrefix="1" applyFont="1"/>
    <xf numFmtId="0" fontId="5" fillId="0" borderId="2" xfId="0" applyFont="1" applyFill="1" applyBorder="1" applyAlignment="1">
      <alignment vertical="top" wrapText="1"/>
    </xf>
    <xf numFmtId="0" fontId="5" fillId="0" borderId="2" xfId="0" applyFont="1" applyFill="1" applyBorder="1" applyAlignment="1">
      <alignment horizontal="center" vertical="top" wrapText="1"/>
    </xf>
    <xf numFmtId="3" fontId="5" fillId="0" borderId="2" xfId="0" applyNumberFormat="1" applyFont="1" applyFill="1" applyBorder="1" applyAlignment="1">
      <alignment horizontal="right" vertical="top" wrapText="1"/>
    </xf>
    <xf numFmtId="0" fontId="5" fillId="0" borderId="0" xfId="0" applyFont="1" applyFill="1" applyBorder="1" applyAlignment="1">
      <alignment vertical="top" wrapText="1"/>
    </xf>
    <xf numFmtId="0" fontId="3" fillId="0" borderId="0" xfId="0" quotePrefix="1" applyFont="1" applyFill="1"/>
    <xf numFmtId="0" fontId="5" fillId="0" borderId="2" xfId="0" applyNumberFormat="1" applyFont="1" applyFill="1" applyBorder="1" applyAlignment="1">
      <alignment horizontal="center" vertical="center"/>
    </xf>
    <xf numFmtId="0" fontId="3" fillId="0" borderId="0" xfId="0" applyFont="1" applyFill="1" applyBorder="1" applyAlignment="1">
      <alignment horizontal="center"/>
    </xf>
    <xf numFmtId="0" fontId="3" fillId="0" borderId="0" xfId="0" applyFont="1" applyFill="1" applyAlignment="1">
      <alignment horizontal="left" vertical="top"/>
    </xf>
    <xf numFmtId="164" fontId="3" fillId="0" borderId="0" xfId="0" applyNumberFormat="1" applyFont="1" applyFill="1" applyAlignment="1">
      <alignment horizontal="right" vertical="top"/>
    </xf>
    <xf numFmtId="0" fontId="3" fillId="0" borderId="0" xfId="0" applyNumberFormat="1" applyFont="1" applyFill="1" applyBorder="1" applyAlignment="1"/>
    <xf numFmtId="0" fontId="3" fillId="0" borderId="0" xfId="0" applyFont="1" applyFill="1" applyAlignment="1">
      <alignment horizontal="left"/>
    </xf>
    <xf numFmtId="3" fontId="3" fillId="0" borderId="0" xfId="0" applyNumberFormat="1" applyFont="1" applyFill="1"/>
    <xf numFmtId="3" fontId="5" fillId="0" borderId="2" xfId="0" applyNumberFormat="1" applyFont="1" applyFill="1" applyBorder="1" applyAlignment="1">
      <alignment horizontal="center" vertical="top" wrapText="1"/>
    </xf>
    <xf numFmtId="0" fontId="3" fillId="0" borderId="2" xfId="0" applyFont="1" applyFill="1" applyBorder="1" applyAlignment="1">
      <alignment vertical="top" wrapText="1"/>
    </xf>
    <xf numFmtId="4" fontId="3" fillId="0" borderId="2" xfId="0" applyNumberFormat="1" applyFont="1" applyFill="1" applyBorder="1" applyAlignment="1">
      <alignment horizontal="right" vertical="top" wrapText="1"/>
    </xf>
    <xf numFmtId="0" fontId="3" fillId="0" borderId="2" xfId="0" applyFont="1" applyFill="1" applyBorder="1" applyAlignment="1">
      <alignment horizontal="left" vertical="top" wrapText="1" indent="1"/>
    </xf>
    <xf numFmtId="0" fontId="2" fillId="0" borderId="2" xfId="0" applyFont="1" applyFill="1" applyBorder="1"/>
    <xf numFmtId="0" fontId="13" fillId="0" borderId="2" xfId="0" applyFont="1" applyFill="1" applyBorder="1" applyAlignment="1">
      <alignment horizontal="center" vertical="top" wrapText="1"/>
    </xf>
    <xf numFmtId="3" fontId="13" fillId="0" borderId="2" xfId="0" applyNumberFormat="1" applyFont="1" applyFill="1" applyBorder="1" applyAlignment="1">
      <alignment horizontal="center" vertical="top" wrapText="1"/>
    </xf>
    <xf numFmtId="3" fontId="13" fillId="0" borderId="2" xfId="0" applyNumberFormat="1" applyFont="1" applyFill="1" applyBorder="1" applyAlignment="1">
      <alignment horizontal="right" vertical="top" wrapText="1"/>
    </xf>
    <xf numFmtId="0" fontId="3" fillId="0" borderId="2" xfId="0" applyFont="1" applyFill="1" applyBorder="1" applyAlignment="1">
      <alignment horizontal="left" vertical="top" wrapText="1"/>
    </xf>
    <xf numFmtId="165" fontId="3" fillId="0" borderId="2" xfId="0" applyNumberFormat="1" applyFont="1" applyFill="1" applyBorder="1" applyAlignment="1">
      <alignment horizontal="center" vertical="top" wrapText="1"/>
    </xf>
    <xf numFmtId="165" fontId="3" fillId="0" borderId="2" xfId="0" applyNumberFormat="1" applyFont="1" applyFill="1" applyBorder="1" applyAlignment="1">
      <alignment horizontal="right" vertical="top" wrapText="1"/>
    </xf>
    <xf numFmtId="1" fontId="3" fillId="0" borderId="2" xfId="0" applyNumberFormat="1" applyFont="1" applyFill="1" applyBorder="1" applyAlignment="1">
      <alignment horizontal="center" vertical="top" wrapText="1"/>
    </xf>
    <xf numFmtId="4" fontId="3" fillId="0" borderId="2" xfId="0" applyNumberFormat="1" applyFont="1" applyFill="1" applyBorder="1" applyAlignment="1">
      <alignment horizontal="center" vertical="top" wrapText="1"/>
    </xf>
    <xf numFmtId="2" fontId="3" fillId="0" borderId="0" xfId="0" applyNumberFormat="1" applyFont="1" applyFill="1" applyAlignment="1">
      <alignment vertical="top"/>
    </xf>
    <xf numFmtId="0" fontId="12" fillId="0" borderId="2" xfId="1" applyFont="1" applyFill="1" applyBorder="1" applyAlignment="1">
      <alignment horizontal="left" vertical="top" wrapText="1"/>
    </xf>
    <xf numFmtId="3" fontId="12" fillId="0" borderId="2" xfId="1" applyNumberFormat="1" applyFont="1" applyFill="1" applyBorder="1" applyAlignment="1">
      <alignment horizontal="center" vertical="top" wrapText="1"/>
    </xf>
    <xf numFmtId="0" fontId="12" fillId="0" borderId="2" xfId="1" applyFont="1" applyFill="1" applyBorder="1" applyAlignment="1">
      <alignment horizontal="center" vertical="top" wrapText="1"/>
    </xf>
    <xf numFmtId="0" fontId="12" fillId="0" borderId="2" xfId="1" applyFont="1" applyFill="1" applyBorder="1" applyAlignment="1">
      <alignment vertical="top" wrapText="1"/>
    </xf>
    <xf numFmtId="0" fontId="3" fillId="0" borderId="2" xfId="1" applyFont="1" applyBorder="1" applyAlignment="1">
      <alignment horizontal="center" vertical="top" wrapText="1"/>
    </xf>
    <xf numFmtId="3" fontId="3" fillId="0" borderId="2" xfId="1" applyNumberFormat="1" applyFont="1" applyFill="1" applyBorder="1" applyAlignment="1">
      <alignment horizontal="center" vertical="top" wrapText="1"/>
    </xf>
    <xf numFmtId="0" fontId="3" fillId="0" borderId="2" xfId="1" applyFont="1" applyFill="1" applyBorder="1" applyAlignment="1">
      <alignment horizontal="center" vertical="top" wrapText="1"/>
    </xf>
    <xf numFmtId="0" fontId="1" fillId="0" borderId="0" xfId="0" applyFont="1" applyFill="1"/>
    <xf numFmtId="0" fontId="3" fillId="0" borderId="0" xfId="0" applyFont="1" applyFill="1" applyAlignment="1">
      <alignment vertical="top"/>
    </xf>
    <xf numFmtId="164" fontId="3" fillId="0" borderId="0" xfId="0" applyNumberFormat="1" applyFont="1" applyFill="1" applyAlignment="1">
      <alignment vertical="top"/>
    </xf>
    <xf numFmtId="0" fontId="5" fillId="0" borderId="0" xfId="0" applyFont="1"/>
    <xf numFmtId="0" fontId="3" fillId="0" borderId="0" xfId="0" applyNumberFormat="1" applyFont="1" applyFill="1" applyAlignment="1">
      <alignment vertical="top" wrapText="1"/>
    </xf>
    <xf numFmtId="0" fontId="15" fillId="0" borderId="2" xfId="0" applyFont="1" applyFill="1" applyBorder="1" applyAlignment="1">
      <alignment horizontal="left" vertical="top" wrapText="1" indent="3"/>
    </xf>
    <xf numFmtId="0" fontId="3" fillId="0" borderId="2" xfId="0" applyFont="1" applyFill="1" applyBorder="1" applyAlignment="1">
      <alignment horizontal="left" vertical="top" wrapText="1" indent="4"/>
    </xf>
    <xf numFmtId="0" fontId="13" fillId="0" borderId="0" xfId="0" applyFont="1" applyFill="1" applyAlignment="1">
      <alignment horizontal="left" vertical="top"/>
    </xf>
    <xf numFmtId="0" fontId="3" fillId="0" borderId="0" xfId="0" applyFont="1" applyFill="1" applyBorder="1" applyAlignment="1">
      <alignment horizontal="left"/>
    </xf>
    <xf numFmtId="0" fontId="16" fillId="0" borderId="0" xfId="0" applyFont="1"/>
    <xf numFmtId="165" fontId="12" fillId="0" borderId="2" xfId="1" applyNumberFormat="1" applyFont="1" applyFill="1" applyBorder="1" applyAlignment="1">
      <alignment horizontal="center" vertical="top" wrapText="1"/>
    </xf>
    <xf numFmtId="0" fontId="1" fillId="0" borderId="0" xfId="1" applyFont="1"/>
    <xf numFmtId="0" fontId="18" fillId="0" borderId="0" xfId="1" applyFont="1" applyAlignment="1">
      <alignment horizontal="right"/>
    </xf>
    <xf numFmtId="166" fontId="18" fillId="0" borderId="0" xfId="2" applyNumberFormat="1" applyFont="1"/>
    <xf numFmtId="4" fontId="5" fillId="0" borderId="2" xfId="0" applyNumberFormat="1" applyFont="1" applyFill="1" applyBorder="1" applyAlignment="1">
      <alignment horizontal="center" wrapText="1"/>
    </xf>
    <xf numFmtId="2" fontId="3" fillId="0" borderId="0" xfId="0" applyNumberFormat="1" applyFont="1" applyFill="1" applyAlignment="1">
      <alignment horizontal="left" vertical="top" wrapText="1"/>
    </xf>
    <xf numFmtId="0" fontId="3" fillId="0" borderId="0" xfId="0" applyFont="1" applyFill="1" applyBorder="1" applyAlignment="1">
      <alignment horizontal="left" vertical="top" wrapText="1"/>
    </xf>
    <xf numFmtId="4" fontId="3" fillId="0" borderId="2" xfId="1" applyNumberFormat="1" applyFont="1" applyFill="1" applyBorder="1" applyAlignment="1">
      <alignment horizontal="center" vertical="top" wrapText="1"/>
    </xf>
    <xf numFmtId="0" fontId="19" fillId="0" borderId="0" xfId="0" applyFont="1"/>
    <xf numFmtId="0" fontId="3" fillId="0" borderId="2" xfId="0" applyFont="1" applyFill="1" applyBorder="1"/>
    <xf numFmtId="0" fontId="11" fillId="0" borderId="2" xfId="1" applyFont="1" applyFill="1" applyBorder="1" applyAlignment="1">
      <alignment horizontal="left" vertical="top" wrapText="1"/>
    </xf>
    <xf numFmtId="0" fontId="7" fillId="0" borderId="2" xfId="1" applyFont="1" applyBorder="1"/>
    <xf numFmtId="0" fontId="3" fillId="0" borderId="0" xfId="1" applyFont="1" applyBorder="1" applyAlignment="1">
      <alignment vertical="top" wrapText="1"/>
    </xf>
    <xf numFmtId="0" fontId="3" fillId="0" borderId="2" xfId="0" applyFont="1" applyBorder="1" applyAlignment="1">
      <alignment horizontal="left" indent="1"/>
    </xf>
    <xf numFmtId="0" fontId="22" fillId="0" borderId="0" xfId="1" applyFont="1"/>
    <xf numFmtId="0" fontId="24" fillId="0" borderId="0" xfId="0" applyFont="1" applyFill="1" applyAlignment="1">
      <alignment horizontal="left" vertical="top"/>
    </xf>
    <xf numFmtId="0" fontId="24" fillId="0" borderId="0" xfId="1" applyFont="1" applyBorder="1" applyAlignment="1">
      <alignment horizontal="left" vertical="top"/>
    </xf>
    <xf numFmtId="0" fontId="24" fillId="0" borderId="0" xfId="0" applyFont="1"/>
    <xf numFmtId="44" fontId="3" fillId="0" borderId="2" xfId="3" applyFont="1" applyFill="1" applyBorder="1" applyAlignment="1">
      <alignment horizontal="right" vertical="top" wrapText="1"/>
    </xf>
    <xf numFmtId="167" fontId="5" fillId="0" borderId="2" xfId="3" applyNumberFormat="1" applyFont="1" applyFill="1" applyBorder="1" applyAlignment="1">
      <alignment horizontal="right" vertical="top" wrapText="1"/>
    </xf>
    <xf numFmtId="167" fontId="13" fillId="0" borderId="2" xfId="3" applyNumberFormat="1" applyFont="1" applyFill="1" applyBorder="1" applyAlignment="1">
      <alignment horizontal="right" vertical="top" wrapText="1"/>
    </xf>
    <xf numFmtId="0" fontId="24" fillId="0" borderId="0" xfId="0" applyNumberFormat="1" applyFont="1" applyFill="1" applyAlignment="1"/>
    <xf numFmtId="0" fontId="24" fillId="0" borderId="0" xfId="0" applyFont="1" applyFill="1"/>
    <xf numFmtId="0" fontId="16" fillId="0" borderId="0" xfId="0" applyFont="1" applyFill="1"/>
    <xf numFmtId="0" fontId="8" fillId="0" borderId="5" xfId="1" applyFont="1" applyBorder="1" applyAlignment="1">
      <alignment horizontal="center" vertical="top" wrapText="1"/>
    </xf>
    <xf numFmtId="0" fontId="8" fillId="0" borderId="7" xfId="1" applyFont="1" applyBorder="1" applyAlignment="1">
      <alignment horizontal="center" vertical="top" wrapText="1"/>
    </xf>
    <xf numFmtId="0" fontId="8" fillId="0" borderId="6" xfId="1" applyFont="1" applyBorder="1" applyAlignment="1">
      <alignment horizontal="center" vertical="top" wrapText="1"/>
    </xf>
    <xf numFmtId="0" fontId="9" fillId="0" borderId="5" xfId="1" applyFont="1" applyBorder="1" applyAlignment="1">
      <alignment horizontal="center" vertical="top" wrapText="1"/>
    </xf>
    <xf numFmtId="0" fontId="9" fillId="0" borderId="6" xfId="1" applyFont="1" applyBorder="1" applyAlignment="1">
      <alignment horizontal="center" vertical="top" wrapText="1"/>
    </xf>
    <xf numFmtId="0" fontId="23" fillId="0" borderId="0" xfId="1" applyFont="1" applyAlignment="1">
      <alignment horizontal="left" vertical="top" wrapText="1"/>
    </xf>
    <xf numFmtId="0" fontId="3" fillId="0" borderId="0" xfId="1" applyFont="1" applyAlignment="1">
      <alignment horizontal="left" vertical="top" wrapText="1"/>
    </xf>
    <xf numFmtId="0" fontId="3" fillId="0" borderId="9" xfId="1" applyFont="1" applyBorder="1" applyAlignment="1">
      <alignment horizontal="left" vertical="top" wrapText="1"/>
    </xf>
    <xf numFmtId="0" fontId="8" fillId="0" borderId="2" xfId="1" applyFont="1" applyBorder="1" applyAlignment="1">
      <alignment horizontal="center" vertical="top" wrapText="1"/>
    </xf>
    <xf numFmtId="0" fontId="23" fillId="0" borderId="0" xfId="1" applyFont="1" applyBorder="1" applyAlignment="1">
      <alignment horizontal="left" vertical="top" wrapText="1"/>
    </xf>
    <xf numFmtId="0" fontId="3" fillId="0" borderId="0" xfId="0" applyNumberFormat="1" applyFont="1" applyFill="1" applyAlignment="1">
      <alignment horizontal="left" vertical="top" wrapText="1"/>
    </xf>
    <xf numFmtId="2" fontId="3" fillId="0" borderId="0" xfId="0" applyNumberFormat="1" applyFont="1" applyFill="1" applyAlignment="1">
      <alignment horizontal="left" vertical="top" wrapText="1"/>
    </xf>
    <xf numFmtId="0" fontId="26" fillId="0" borderId="0" xfId="0" applyNumberFormat="1" applyFont="1" applyFill="1" applyAlignment="1">
      <alignment horizontal="left" vertical="top" wrapText="1"/>
    </xf>
    <xf numFmtId="0" fontId="5" fillId="0" borderId="1" xfId="0" applyNumberFormat="1" applyFont="1" applyFill="1" applyBorder="1" applyAlignment="1">
      <alignment horizontal="left" wrapText="1"/>
    </xf>
    <xf numFmtId="0" fontId="5" fillId="0" borderId="3" xfId="0" applyNumberFormat="1" applyFont="1" applyFill="1" applyBorder="1" applyAlignment="1">
      <alignment horizontal="left" wrapText="1"/>
    </xf>
    <xf numFmtId="3" fontId="13" fillId="0" borderId="5" xfId="0" applyNumberFormat="1" applyFont="1" applyFill="1" applyBorder="1" applyAlignment="1">
      <alignment horizontal="center" vertical="top" wrapText="1"/>
    </xf>
    <xf numFmtId="3" fontId="13" fillId="0" borderId="7" xfId="0" applyNumberFormat="1" applyFont="1" applyFill="1" applyBorder="1" applyAlignment="1">
      <alignment horizontal="center" vertical="top" wrapText="1"/>
    </xf>
    <xf numFmtId="3" fontId="13" fillId="0" borderId="6" xfId="0" applyNumberFormat="1" applyFont="1" applyFill="1" applyBorder="1" applyAlignment="1">
      <alignment horizontal="center" vertical="top" wrapText="1"/>
    </xf>
    <xf numFmtId="3" fontId="5" fillId="0" borderId="2" xfId="0" applyNumberFormat="1" applyFont="1" applyFill="1" applyBorder="1" applyAlignment="1">
      <alignment horizontal="center" vertical="top" wrapText="1"/>
    </xf>
    <xf numFmtId="0" fontId="5" fillId="0" borderId="5"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2" xfId="0" applyNumberFormat="1" applyFont="1" applyFill="1" applyBorder="1" applyAlignment="1">
      <alignment horizontal="left" wrapText="1"/>
    </xf>
  </cellXfs>
  <cellStyles count="4">
    <cellStyle name="Comma" xfId="2" builtinId="3"/>
    <cellStyle name="Currency" xfId="3" builtinId="4"/>
    <cellStyle name="Normal" xfId="0" builtinId="0"/>
    <cellStyle name="Normal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12"/>
  <sheetViews>
    <sheetView tabSelected="1" workbookViewId="0">
      <selection activeCell="I5" sqref="I5"/>
    </sheetView>
  </sheetViews>
  <sheetFormatPr defaultColWidth="9.140625" defaultRowHeight="12.75" x14ac:dyDescent="0.2"/>
  <cols>
    <col min="1" max="1" width="1" style="25" customWidth="1"/>
    <col min="2" max="2" width="9.7109375" style="25" customWidth="1"/>
    <col min="3" max="3" width="12.85546875" style="25" bestFit="1" customWidth="1"/>
    <col min="4" max="4" width="15.5703125" style="25" bestFit="1" customWidth="1"/>
    <col min="5" max="5" width="18.5703125" style="25" customWidth="1"/>
    <col min="6" max="6" width="15.5703125" style="25" bestFit="1" customWidth="1"/>
    <col min="7" max="7" width="12.85546875" style="25" customWidth="1"/>
    <col min="8" max="16384" width="9.140625" style="25"/>
  </cols>
  <sheetData>
    <row r="2" spans="2:8" ht="15.75" x14ac:dyDescent="0.2">
      <c r="B2" s="110" t="s">
        <v>35</v>
      </c>
      <c r="C2" s="111"/>
      <c r="D2" s="111"/>
      <c r="E2" s="111"/>
      <c r="F2" s="111"/>
      <c r="G2" s="112"/>
    </row>
    <row r="3" spans="2:8" ht="24" customHeight="1" x14ac:dyDescent="0.2">
      <c r="B3" s="26"/>
      <c r="C3" s="113" t="s">
        <v>36</v>
      </c>
      <c r="D3" s="114"/>
      <c r="E3" s="27" t="s">
        <v>37</v>
      </c>
      <c r="F3" s="113"/>
      <c r="G3" s="114"/>
    </row>
    <row r="4" spans="2:8" x14ac:dyDescent="0.2">
      <c r="B4" s="28"/>
      <c r="C4" s="29" t="s">
        <v>0</v>
      </c>
      <c r="D4" s="29" t="s">
        <v>1</v>
      </c>
      <c r="E4" s="29" t="s">
        <v>2</v>
      </c>
      <c r="F4" s="29" t="s">
        <v>3</v>
      </c>
      <c r="G4" s="29" t="s">
        <v>4</v>
      </c>
    </row>
    <row r="5" spans="2:8" ht="51" x14ac:dyDescent="0.2">
      <c r="B5" s="29" t="s">
        <v>38</v>
      </c>
      <c r="C5" s="29" t="s">
        <v>170</v>
      </c>
      <c r="D5" s="29" t="s">
        <v>39</v>
      </c>
      <c r="E5" s="30" t="s">
        <v>40</v>
      </c>
      <c r="F5" s="29" t="s">
        <v>169</v>
      </c>
      <c r="G5" s="29" t="s">
        <v>35</v>
      </c>
    </row>
    <row r="6" spans="2:8" x14ac:dyDescent="0.2">
      <c r="B6" s="29"/>
      <c r="C6" s="29"/>
      <c r="D6" s="29"/>
      <c r="E6" s="29"/>
      <c r="F6" s="29"/>
      <c r="G6" s="29" t="s">
        <v>41</v>
      </c>
    </row>
    <row r="7" spans="2:8" x14ac:dyDescent="0.2">
      <c r="B7" s="73">
        <v>1</v>
      </c>
      <c r="C7" s="74">
        <v>0</v>
      </c>
      <c r="D7" s="74">
        <f>'Respondent Burden'!M7</f>
        <v>19</v>
      </c>
      <c r="E7" s="75">
        <v>0</v>
      </c>
      <c r="F7" s="93">
        <v>0</v>
      </c>
      <c r="G7" s="74">
        <f>C7+D7+E7-F7</f>
        <v>19</v>
      </c>
      <c r="H7" s="100"/>
    </row>
    <row r="8" spans="2:8" x14ac:dyDescent="0.2">
      <c r="B8" s="73">
        <v>2</v>
      </c>
      <c r="C8" s="74">
        <v>0</v>
      </c>
      <c r="D8" s="74">
        <f>G7</f>
        <v>19</v>
      </c>
      <c r="E8" s="75">
        <v>0</v>
      </c>
      <c r="F8" s="93">
        <v>0</v>
      </c>
      <c r="G8" s="75">
        <f t="shared" ref="G8:G9" si="0">C8+D8+E8-F8</f>
        <v>19</v>
      </c>
      <c r="H8" s="100"/>
    </row>
    <row r="9" spans="2:8" x14ac:dyDescent="0.2">
      <c r="B9" s="73">
        <v>3</v>
      </c>
      <c r="C9" s="74">
        <v>0</v>
      </c>
      <c r="D9" s="74">
        <f>G8</f>
        <v>19</v>
      </c>
      <c r="E9" s="75">
        <v>0</v>
      </c>
      <c r="F9" s="93">
        <v>0</v>
      </c>
      <c r="G9" s="75">
        <f t="shared" si="0"/>
        <v>19</v>
      </c>
      <c r="H9" s="100"/>
    </row>
    <row r="10" spans="2:8" s="31" customFormat="1" x14ac:dyDescent="0.2">
      <c r="B10" s="73" t="s">
        <v>42</v>
      </c>
      <c r="C10" s="74">
        <f>AVERAGE(C7:C9)</f>
        <v>0</v>
      </c>
      <c r="D10" s="74">
        <f t="shared" ref="D10:G10" si="1">AVERAGE(D7:D9)</f>
        <v>19</v>
      </c>
      <c r="E10" s="74">
        <f t="shared" si="1"/>
        <v>0</v>
      </c>
      <c r="F10" s="93">
        <f>AVERAGE(F7:F9)</f>
        <v>0</v>
      </c>
      <c r="G10" s="74">
        <f t="shared" si="1"/>
        <v>19</v>
      </c>
    </row>
    <row r="11" spans="2:8" ht="15.75" customHeight="1" x14ac:dyDescent="0.2">
      <c r="B11" s="117" t="s">
        <v>95</v>
      </c>
      <c r="C11" s="117"/>
      <c r="D11" s="117"/>
      <c r="E11" s="117"/>
      <c r="F11" s="117"/>
      <c r="G11" s="117"/>
    </row>
    <row r="12" spans="2:8" ht="47.25" customHeight="1" x14ac:dyDescent="0.2">
      <c r="B12" s="115"/>
      <c r="C12" s="116"/>
      <c r="D12" s="116"/>
      <c r="E12" s="116"/>
      <c r="F12" s="116"/>
      <c r="G12" s="116"/>
    </row>
  </sheetData>
  <mergeCells count="5">
    <mergeCell ref="B2:G2"/>
    <mergeCell ref="C3:D3"/>
    <mergeCell ref="F3:G3"/>
    <mergeCell ref="B12:G12"/>
    <mergeCell ref="B11:G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26"/>
  <sheetViews>
    <sheetView workbookViewId="0">
      <selection activeCell="F25" sqref="F25"/>
    </sheetView>
  </sheetViews>
  <sheetFormatPr defaultColWidth="9.140625" defaultRowHeight="12.75" x14ac:dyDescent="0.2"/>
  <cols>
    <col min="1" max="1" width="0.7109375" style="31" customWidth="1"/>
    <col min="2" max="2" width="32.140625" style="31" customWidth="1"/>
    <col min="3" max="4" width="10" style="31" customWidth="1"/>
    <col min="5" max="5" width="16" style="31" customWidth="1"/>
    <col min="6" max="6" width="10.5703125" style="31" customWidth="1"/>
    <col min="7" max="7" width="1" style="31" customWidth="1"/>
    <col min="8" max="16384" width="9.140625" style="31"/>
  </cols>
  <sheetData>
    <row r="2" spans="2:8" ht="15.75" customHeight="1" x14ac:dyDescent="0.2">
      <c r="B2" s="118" t="s">
        <v>43</v>
      </c>
      <c r="C2" s="118"/>
      <c r="D2" s="118"/>
      <c r="E2" s="118"/>
      <c r="F2" s="118"/>
      <c r="G2" s="32"/>
    </row>
    <row r="3" spans="2:8" ht="63.75" customHeight="1" x14ac:dyDescent="0.2">
      <c r="B3" s="33" t="s">
        <v>44</v>
      </c>
      <c r="C3" s="34" t="s">
        <v>45</v>
      </c>
      <c r="D3" s="34" t="s">
        <v>46</v>
      </c>
      <c r="E3" s="35" t="s">
        <v>47</v>
      </c>
      <c r="F3" s="33" t="s">
        <v>48</v>
      </c>
      <c r="G3" s="36"/>
    </row>
    <row r="4" spans="2:8" x14ac:dyDescent="0.2">
      <c r="B4" s="69" t="s">
        <v>84</v>
      </c>
      <c r="C4" s="70">
        <f>'Respondent Burden'!F12</f>
        <v>0</v>
      </c>
      <c r="D4" s="70">
        <v>0</v>
      </c>
      <c r="E4" s="71">
        <v>0</v>
      </c>
      <c r="F4" s="71">
        <f>C4*D4+E4</f>
        <v>0</v>
      </c>
      <c r="G4" s="37"/>
      <c r="H4" s="102"/>
    </row>
    <row r="5" spans="2:8" ht="36.75" customHeight="1" x14ac:dyDescent="0.2">
      <c r="B5" s="69" t="s">
        <v>154</v>
      </c>
      <c r="C5" s="70">
        <f>'Respondent Burden'!F13</f>
        <v>0</v>
      </c>
      <c r="D5" s="70">
        <v>0</v>
      </c>
      <c r="E5" s="71">
        <v>0</v>
      </c>
      <c r="F5" s="71">
        <f>C5*D5+E5</f>
        <v>0</v>
      </c>
      <c r="G5" s="36"/>
      <c r="H5" s="102"/>
    </row>
    <row r="6" spans="2:8" x14ac:dyDescent="0.2">
      <c r="B6" s="69" t="s">
        <v>81</v>
      </c>
      <c r="C6" s="70">
        <f>'Respondent Burden'!F14</f>
        <v>0</v>
      </c>
      <c r="D6" s="70">
        <v>0</v>
      </c>
      <c r="E6" s="71">
        <v>0</v>
      </c>
      <c r="F6" s="71">
        <f>C6*D6+E6</f>
        <v>0</v>
      </c>
      <c r="G6" s="37"/>
      <c r="H6" s="102"/>
    </row>
    <row r="7" spans="2:8" x14ac:dyDescent="0.2">
      <c r="B7" s="96" t="s">
        <v>88</v>
      </c>
      <c r="C7" s="34" t="s">
        <v>27</v>
      </c>
      <c r="D7" s="34"/>
      <c r="E7" s="35"/>
      <c r="F7" s="33"/>
      <c r="G7" s="36"/>
    </row>
    <row r="8" spans="2:8" x14ac:dyDescent="0.2">
      <c r="B8" s="96" t="s">
        <v>89</v>
      </c>
      <c r="C8" s="34" t="s">
        <v>27</v>
      </c>
      <c r="D8" s="34"/>
      <c r="E8" s="35"/>
      <c r="F8" s="33"/>
      <c r="G8" s="36"/>
    </row>
    <row r="9" spans="2:8" x14ac:dyDescent="0.2">
      <c r="B9" s="96" t="s">
        <v>97</v>
      </c>
      <c r="C9" s="34" t="s">
        <v>27</v>
      </c>
      <c r="D9" s="34"/>
      <c r="E9" s="35"/>
      <c r="F9" s="33"/>
      <c r="G9" s="36"/>
    </row>
    <row r="10" spans="2:8" x14ac:dyDescent="0.2">
      <c r="B10" s="96" t="s">
        <v>100</v>
      </c>
      <c r="C10" s="34" t="s">
        <v>27</v>
      </c>
      <c r="D10" s="34"/>
      <c r="E10" s="35"/>
      <c r="F10" s="33"/>
      <c r="G10" s="36"/>
    </row>
    <row r="11" spans="2:8" ht="38.25" x14ac:dyDescent="0.2">
      <c r="B11" s="63" t="s">
        <v>99</v>
      </c>
      <c r="C11" s="34" t="s">
        <v>27</v>
      </c>
      <c r="D11" s="97"/>
      <c r="E11" s="97"/>
      <c r="F11" s="97"/>
      <c r="G11" s="37"/>
    </row>
    <row r="12" spans="2:8" x14ac:dyDescent="0.2">
      <c r="B12" s="63" t="s">
        <v>96</v>
      </c>
      <c r="C12" s="34" t="s">
        <v>27</v>
      </c>
      <c r="D12" s="97"/>
      <c r="E12" s="97"/>
      <c r="F12" s="97"/>
      <c r="G12" s="37"/>
    </row>
    <row r="13" spans="2:8" ht="25.5" x14ac:dyDescent="0.2">
      <c r="B13" s="63" t="s">
        <v>90</v>
      </c>
      <c r="C13" s="34" t="s">
        <v>27</v>
      </c>
      <c r="D13" s="97"/>
      <c r="E13" s="97"/>
      <c r="F13" s="97"/>
      <c r="G13" s="37"/>
    </row>
    <row r="14" spans="2:8" ht="25.5" x14ac:dyDescent="0.2">
      <c r="B14" s="63" t="s">
        <v>91</v>
      </c>
      <c r="C14" s="34" t="s">
        <v>27</v>
      </c>
      <c r="D14" s="97"/>
      <c r="E14" s="97"/>
      <c r="F14" s="97"/>
      <c r="G14" s="37"/>
    </row>
    <row r="15" spans="2:8" x14ac:dyDescent="0.2">
      <c r="B15" s="69" t="s">
        <v>82</v>
      </c>
      <c r="C15" s="70">
        <f>'Respondent Burden'!F23</f>
        <v>0</v>
      </c>
      <c r="D15" s="70">
        <f>'Respondent Burden'!D14</f>
        <v>1</v>
      </c>
      <c r="E15" s="71">
        <v>0</v>
      </c>
      <c r="F15" s="71">
        <f t="shared" ref="F15:F22" si="0">C15*D15+E15</f>
        <v>0</v>
      </c>
      <c r="G15" s="37"/>
      <c r="H15" s="100"/>
    </row>
    <row r="16" spans="2:8" x14ac:dyDescent="0.2">
      <c r="B16" s="69" t="s">
        <v>85</v>
      </c>
      <c r="C16" s="70">
        <f>'Respondent Burden'!F24</f>
        <v>2</v>
      </c>
      <c r="D16" s="70">
        <f>'Respondent Burden'!D14</f>
        <v>1</v>
      </c>
      <c r="E16" s="71">
        <v>0</v>
      </c>
      <c r="F16" s="71">
        <f t="shared" si="0"/>
        <v>2</v>
      </c>
      <c r="G16" s="37"/>
    </row>
    <row r="17" spans="2:8" x14ac:dyDescent="0.2">
      <c r="B17" s="63" t="s">
        <v>151</v>
      </c>
      <c r="C17" s="34" t="s">
        <v>27</v>
      </c>
      <c r="D17" s="97"/>
      <c r="E17" s="97"/>
      <c r="F17" s="97"/>
      <c r="G17" s="37"/>
    </row>
    <row r="18" spans="2:8" x14ac:dyDescent="0.2">
      <c r="B18" s="63" t="s">
        <v>92</v>
      </c>
      <c r="C18" s="34" t="s">
        <v>27</v>
      </c>
      <c r="D18" s="97"/>
      <c r="E18" s="97"/>
      <c r="F18" s="97"/>
      <c r="G18" s="37"/>
    </row>
    <row r="19" spans="2:8" ht="25.5" x14ac:dyDescent="0.2">
      <c r="B19" s="63" t="s">
        <v>93</v>
      </c>
      <c r="C19" s="34" t="s">
        <v>27</v>
      </c>
      <c r="D19" s="97"/>
      <c r="E19" s="97"/>
      <c r="F19" s="97"/>
      <c r="G19" s="37"/>
    </row>
    <row r="20" spans="2:8" ht="36" x14ac:dyDescent="0.2">
      <c r="B20" s="69" t="s">
        <v>152</v>
      </c>
      <c r="C20" s="70">
        <f>'Respondent Burden'!F28</f>
        <v>2</v>
      </c>
      <c r="D20" s="70">
        <f>'Respondent Burden'!D13</f>
        <v>1</v>
      </c>
      <c r="E20" s="71">
        <v>0</v>
      </c>
      <c r="F20" s="71">
        <f t="shared" si="0"/>
        <v>2</v>
      </c>
      <c r="G20" s="37"/>
    </row>
    <row r="21" spans="2:8" x14ac:dyDescent="0.2">
      <c r="B21" s="69" t="s">
        <v>70</v>
      </c>
      <c r="C21" s="70">
        <f>'Respondent Burden'!F29</f>
        <v>19</v>
      </c>
      <c r="D21" s="70">
        <f>'Respondent Burden'!D29</f>
        <v>2</v>
      </c>
      <c r="E21" s="71">
        <v>0</v>
      </c>
      <c r="F21" s="71">
        <f t="shared" ref="F21" si="1">C21*D21+E21</f>
        <v>38</v>
      </c>
      <c r="G21" s="37"/>
    </row>
    <row r="22" spans="2:8" ht="24" x14ac:dyDescent="0.2">
      <c r="B22" s="69" t="s">
        <v>83</v>
      </c>
      <c r="C22" s="86">
        <f>'Respondent Burden'!F30</f>
        <v>1.6</v>
      </c>
      <c r="D22" s="70">
        <f>'Respondent Burden'!D23</f>
        <v>1</v>
      </c>
      <c r="E22" s="71">
        <v>0</v>
      </c>
      <c r="F22" s="71">
        <f t="shared" si="0"/>
        <v>1.6</v>
      </c>
      <c r="G22" s="37"/>
    </row>
    <row r="23" spans="2:8" ht="13.5" x14ac:dyDescent="0.2">
      <c r="B23" s="69" t="s">
        <v>94</v>
      </c>
      <c r="C23" s="70" t="s">
        <v>27</v>
      </c>
      <c r="D23" s="70"/>
      <c r="E23" s="71"/>
      <c r="F23" s="71"/>
      <c r="G23" s="37"/>
      <c r="H23" s="83"/>
    </row>
    <row r="24" spans="2:8" x14ac:dyDescent="0.2">
      <c r="B24" s="72"/>
      <c r="C24" s="72"/>
      <c r="D24" s="72"/>
      <c r="E24" s="71" t="s">
        <v>7</v>
      </c>
      <c r="F24" s="71">
        <f>SUM(F4:F23)</f>
        <v>43.6</v>
      </c>
      <c r="G24" s="36"/>
      <c r="H24" s="38"/>
    </row>
    <row r="25" spans="2:8" x14ac:dyDescent="0.2">
      <c r="B25" s="87" t="s">
        <v>149</v>
      </c>
      <c r="E25" s="88" t="s">
        <v>87</v>
      </c>
      <c r="F25" s="89">
        <f>'Respondent Burden'!G57/44</f>
        <v>1813.6363636363637</v>
      </c>
    </row>
    <row r="26" spans="2:8" ht="62.25" customHeight="1" x14ac:dyDescent="0.2">
      <c r="B26" s="119"/>
      <c r="C26" s="119"/>
      <c r="D26" s="119"/>
      <c r="E26" s="119"/>
      <c r="F26" s="119"/>
      <c r="G26" s="98"/>
    </row>
  </sheetData>
  <mergeCells count="2">
    <mergeCell ref="B2:F2"/>
    <mergeCell ref="B26:F26"/>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0"/>
  <sheetViews>
    <sheetView zoomScale="80" zoomScaleNormal="80" workbookViewId="0">
      <selection activeCell="B1" sqref="B1"/>
    </sheetView>
  </sheetViews>
  <sheetFormatPr defaultColWidth="9.140625" defaultRowHeight="12.75" x14ac:dyDescent="0.2"/>
  <cols>
    <col min="1" max="1" width="0.7109375" style="76" customWidth="1"/>
    <col min="2" max="2" width="44.42578125" style="1" customWidth="1"/>
    <col min="3" max="3" width="12.7109375" style="1" customWidth="1"/>
    <col min="4" max="4" width="12.5703125" style="1" customWidth="1"/>
    <col min="5" max="5" width="13.42578125" style="1" customWidth="1"/>
    <col min="6" max="6" width="11.140625" style="1" customWidth="1"/>
    <col min="7" max="7" width="10.28515625" style="1" customWidth="1"/>
    <col min="8" max="8" width="11.85546875" style="1" customWidth="1"/>
    <col min="9" max="9" width="12.140625" style="1" customWidth="1"/>
    <col min="10" max="10" width="14.7109375" style="1" customWidth="1"/>
    <col min="11" max="11" width="1" style="5" customWidth="1"/>
    <col min="12" max="12" width="17.85546875" style="5" customWidth="1"/>
    <col min="13" max="13" width="8.5703125" style="5" bestFit="1" customWidth="1"/>
    <col min="14" max="14" width="8" style="1" bestFit="1" customWidth="1"/>
    <col min="15" max="16384" width="9.140625" style="1"/>
  </cols>
  <sheetData>
    <row r="1" spans="1:14" s="5" customFormat="1" ht="15.75" x14ac:dyDescent="0.25">
      <c r="A1" s="2"/>
      <c r="B1" s="3" t="s">
        <v>63</v>
      </c>
      <c r="C1" s="2"/>
      <c r="D1" s="2"/>
      <c r="E1" s="2"/>
      <c r="F1" s="2"/>
      <c r="G1" s="2"/>
      <c r="H1" s="2"/>
      <c r="I1" s="2"/>
      <c r="J1" s="4"/>
      <c r="L1" s="107" t="s">
        <v>155</v>
      </c>
    </row>
    <row r="2" spans="1:14" s="5" customFormat="1" x14ac:dyDescent="0.2">
      <c r="A2" s="2"/>
      <c r="J2" s="6"/>
      <c r="L2" s="11" t="s">
        <v>17</v>
      </c>
      <c r="M2" s="12">
        <v>112.98</v>
      </c>
    </row>
    <row r="3" spans="1:14" s="10" customFormat="1" ht="12.75" customHeight="1" x14ac:dyDescent="0.2">
      <c r="A3" s="7"/>
      <c r="B3" s="123" t="s">
        <v>8</v>
      </c>
      <c r="C3" s="8" t="s">
        <v>9</v>
      </c>
      <c r="D3" s="8" t="s">
        <v>10</v>
      </c>
      <c r="E3" s="8" t="s">
        <v>11</v>
      </c>
      <c r="F3" s="8" t="s">
        <v>12</v>
      </c>
      <c r="G3" s="8" t="s">
        <v>13</v>
      </c>
      <c r="H3" s="8" t="s">
        <v>14</v>
      </c>
      <c r="I3" s="8" t="s">
        <v>15</v>
      </c>
      <c r="J3" s="9" t="s">
        <v>16</v>
      </c>
      <c r="L3" s="11" t="s">
        <v>26</v>
      </c>
      <c r="M3" s="12">
        <v>149.35</v>
      </c>
    </row>
    <row r="4" spans="1:14" s="15" customFormat="1" ht="51" x14ac:dyDescent="0.2">
      <c r="A4" s="13"/>
      <c r="B4" s="124"/>
      <c r="C4" s="14" t="s">
        <v>18</v>
      </c>
      <c r="D4" s="14" t="s">
        <v>19</v>
      </c>
      <c r="E4" s="14" t="s">
        <v>20</v>
      </c>
      <c r="F4" s="14" t="s">
        <v>21</v>
      </c>
      <c r="G4" s="14" t="s">
        <v>22</v>
      </c>
      <c r="H4" s="14" t="s">
        <v>23</v>
      </c>
      <c r="I4" s="14" t="s">
        <v>24</v>
      </c>
      <c r="J4" s="90" t="s">
        <v>25</v>
      </c>
      <c r="L4" s="77" t="s">
        <v>28</v>
      </c>
      <c r="M4" s="78">
        <v>54.81</v>
      </c>
    </row>
    <row r="5" spans="1:14" s="2" customFormat="1" x14ac:dyDescent="0.2">
      <c r="B5" s="56" t="s">
        <v>5</v>
      </c>
      <c r="C5" s="16" t="s">
        <v>27</v>
      </c>
      <c r="D5" s="16"/>
      <c r="E5" s="16"/>
      <c r="F5" s="16"/>
      <c r="G5" s="16"/>
      <c r="H5" s="16"/>
      <c r="I5" s="16"/>
      <c r="J5" s="57"/>
    </row>
    <row r="6" spans="1:14" s="5" customFormat="1" x14ac:dyDescent="0.2">
      <c r="A6" s="2"/>
      <c r="B6" s="56" t="s">
        <v>29</v>
      </c>
      <c r="C6" s="16" t="s">
        <v>27</v>
      </c>
      <c r="D6" s="16"/>
      <c r="E6" s="16"/>
      <c r="F6" s="16"/>
      <c r="G6" s="16"/>
      <c r="H6" s="16"/>
      <c r="I6" s="16"/>
      <c r="J6" s="57"/>
      <c r="L6" s="20" t="s">
        <v>30</v>
      </c>
      <c r="M6" s="20" t="s">
        <v>31</v>
      </c>
    </row>
    <row r="7" spans="1:14" s="2" customFormat="1" ht="25.5" x14ac:dyDescent="0.2">
      <c r="B7" s="56" t="s">
        <v>67</v>
      </c>
      <c r="C7" s="16" t="s">
        <v>27</v>
      </c>
      <c r="D7" s="16"/>
      <c r="E7" s="16"/>
      <c r="F7" s="16"/>
      <c r="G7" s="16"/>
      <c r="H7" s="16"/>
      <c r="I7" s="16"/>
      <c r="J7" s="57"/>
      <c r="K7" s="5"/>
      <c r="L7" s="21" t="s">
        <v>33</v>
      </c>
      <c r="M7" s="22">
        <v>19</v>
      </c>
    </row>
    <row r="8" spans="1:14" s="5" customFormat="1" x14ac:dyDescent="0.2">
      <c r="A8" s="2"/>
      <c r="B8" s="56" t="s">
        <v>65</v>
      </c>
      <c r="C8" s="16"/>
      <c r="D8" s="16"/>
      <c r="E8" s="16"/>
      <c r="F8" s="16"/>
      <c r="G8" s="16"/>
      <c r="H8" s="16"/>
      <c r="I8" s="16"/>
      <c r="J8" s="57"/>
      <c r="K8" s="2"/>
      <c r="L8" s="99" t="s">
        <v>77</v>
      </c>
      <c r="M8" s="21">
        <f>ROUND(58*0.8,0)</f>
        <v>46</v>
      </c>
      <c r="N8" s="103"/>
    </row>
    <row r="9" spans="1:14" s="5" customFormat="1" x14ac:dyDescent="0.2">
      <c r="A9" s="2"/>
      <c r="B9" s="58" t="s">
        <v>156</v>
      </c>
      <c r="C9" s="16">
        <v>8</v>
      </c>
      <c r="D9" s="16">
        <v>1</v>
      </c>
      <c r="E9" s="18">
        <f>C9*D9</f>
        <v>8</v>
      </c>
      <c r="F9" s="18">
        <f>M7</f>
        <v>19</v>
      </c>
      <c r="G9" s="18">
        <f t="shared" ref="G9" si="0">E9*F9</f>
        <v>152</v>
      </c>
      <c r="H9" s="18">
        <f t="shared" ref="H9" si="1">G9*0.05</f>
        <v>7.6000000000000005</v>
      </c>
      <c r="I9" s="18">
        <f t="shared" ref="I9" si="2">G9*0.1</f>
        <v>15.200000000000001</v>
      </c>
      <c r="J9" s="104">
        <f>G9*$M$2+H9*$M$3+I9*$M$4</f>
        <v>19141.132000000001</v>
      </c>
      <c r="L9" s="99" t="s">
        <v>76</v>
      </c>
      <c r="M9" s="21">
        <f>ROUND(58*0.2,0)</f>
        <v>12</v>
      </c>
    </row>
    <row r="10" spans="1:14" s="5" customFormat="1" x14ac:dyDescent="0.2">
      <c r="A10" s="2"/>
      <c r="B10" s="58" t="s">
        <v>32</v>
      </c>
      <c r="C10" s="16" t="s">
        <v>62</v>
      </c>
      <c r="D10" s="16"/>
      <c r="E10" s="16"/>
      <c r="F10" s="16"/>
      <c r="G10" s="16"/>
      <c r="H10" s="16"/>
      <c r="I10" s="16"/>
      <c r="J10" s="57"/>
      <c r="L10" s="21" t="s">
        <v>34</v>
      </c>
      <c r="M10" s="22">
        <v>0</v>
      </c>
    </row>
    <row r="11" spans="1:14" s="5" customFormat="1" x14ac:dyDescent="0.2">
      <c r="A11" s="2"/>
      <c r="B11" s="58" t="s">
        <v>69</v>
      </c>
      <c r="C11" s="16"/>
      <c r="D11" s="16"/>
      <c r="E11" s="18"/>
      <c r="F11" s="18"/>
      <c r="G11" s="18"/>
      <c r="H11" s="18"/>
      <c r="I11" s="18"/>
      <c r="J11" s="19"/>
    </row>
    <row r="12" spans="1:14" s="5" customFormat="1" ht="15.75" x14ac:dyDescent="0.2">
      <c r="A12" s="2"/>
      <c r="B12" s="23" t="s">
        <v>111</v>
      </c>
      <c r="C12" s="16">
        <v>3</v>
      </c>
      <c r="D12" s="24">
        <v>1</v>
      </c>
      <c r="E12" s="18">
        <f>C12*D12</f>
        <v>3</v>
      </c>
      <c r="F12" s="18">
        <f>M10</f>
        <v>0</v>
      </c>
      <c r="G12" s="18">
        <f t="shared" ref="G12" si="3">E12*F12</f>
        <v>0</v>
      </c>
      <c r="H12" s="18">
        <f t="shared" ref="H12" si="4">G12*0.05</f>
        <v>0</v>
      </c>
      <c r="I12" s="18">
        <f t="shared" ref="I12" si="5">G12*0.1</f>
        <v>0</v>
      </c>
      <c r="J12" s="19">
        <f>G12*$M$2+H12*$M$3+I12*$M$4</f>
        <v>0</v>
      </c>
    </row>
    <row r="13" spans="1:14" s="5" customFormat="1" ht="29.25" customHeight="1" x14ac:dyDescent="0.2">
      <c r="A13" s="2"/>
      <c r="B13" s="23" t="s">
        <v>80</v>
      </c>
      <c r="C13" s="16">
        <v>2</v>
      </c>
      <c r="D13" s="24">
        <v>1</v>
      </c>
      <c r="E13" s="18">
        <f t="shared" ref="E13:E28" si="6">C13*D13</f>
        <v>2</v>
      </c>
      <c r="F13" s="18">
        <v>0</v>
      </c>
      <c r="G13" s="18">
        <f>E13*F13</f>
        <v>0</v>
      </c>
      <c r="H13" s="18">
        <f>G13*0.05</f>
        <v>0</v>
      </c>
      <c r="I13" s="18">
        <f>G13*0.1</f>
        <v>0</v>
      </c>
      <c r="J13" s="19">
        <f>G13*$M$2+H13*$M$3+I13*$M$4</f>
        <v>0</v>
      </c>
      <c r="L13" s="101"/>
    </row>
    <row r="14" spans="1:14" s="5" customFormat="1" ht="15.75" x14ac:dyDescent="0.2">
      <c r="A14" s="2"/>
      <c r="B14" s="23" t="s">
        <v>112</v>
      </c>
      <c r="C14" s="16">
        <v>2</v>
      </c>
      <c r="D14" s="24">
        <v>1</v>
      </c>
      <c r="E14" s="18">
        <f>C14*D14</f>
        <v>2</v>
      </c>
      <c r="F14" s="18">
        <f>M10</f>
        <v>0</v>
      </c>
      <c r="G14" s="18">
        <f t="shared" ref="G14" si="7">E14*F14</f>
        <v>0</v>
      </c>
      <c r="H14" s="18">
        <f t="shared" ref="H14" si="8">G14*0.05</f>
        <v>0</v>
      </c>
      <c r="I14" s="18">
        <f t="shared" ref="I14" si="9">G14*0.1</f>
        <v>0</v>
      </c>
      <c r="J14" s="19">
        <f>G14*$M$2+H14*$M$3+I14*$M$4</f>
        <v>0</v>
      </c>
    </row>
    <row r="15" spans="1:14" s="5" customFormat="1" ht="13.5" x14ac:dyDescent="0.2">
      <c r="A15" s="2"/>
      <c r="B15" s="23" t="s">
        <v>88</v>
      </c>
      <c r="C15" s="16" t="s">
        <v>27</v>
      </c>
      <c r="D15" s="24"/>
      <c r="E15" s="18"/>
      <c r="F15" s="67"/>
      <c r="G15" s="67"/>
      <c r="H15" s="67"/>
      <c r="I15" s="67"/>
      <c r="J15" s="57"/>
      <c r="L15" s="83"/>
    </row>
    <row r="16" spans="1:14" s="5" customFormat="1" ht="13.5" x14ac:dyDescent="0.2">
      <c r="A16" s="2"/>
      <c r="B16" s="23" t="s">
        <v>89</v>
      </c>
      <c r="C16" s="16" t="s">
        <v>27</v>
      </c>
      <c r="D16" s="24"/>
      <c r="E16" s="18"/>
      <c r="F16" s="67"/>
      <c r="G16" s="67"/>
      <c r="H16" s="67"/>
      <c r="I16" s="67"/>
      <c r="J16" s="57"/>
      <c r="L16" s="83"/>
    </row>
    <row r="17" spans="1:12" s="5" customFormat="1" ht="13.5" x14ac:dyDescent="0.2">
      <c r="A17" s="2"/>
      <c r="B17" s="23" t="s">
        <v>97</v>
      </c>
      <c r="C17" s="16" t="s">
        <v>27</v>
      </c>
      <c r="D17" s="24"/>
      <c r="E17" s="18"/>
      <c r="F17" s="67"/>
      <c r="G17" s="67"/>
      <c r="H17" s="67"/>
      <c r="I17" s="67"/>
      <c r="J17" s="57"/>
      <c r="L17" s="83"/>
    </row>
    <row r="18" spans="1:12" s="5" customFormat="1" x14ac:dyDescent="0.2">
      <c r="A18" s="2"/>
      <c r="B18" s="23" t="s">
        <v>100</v>
      </c>
      <c r="C18" s="16" t="s">
        <v>27</v>
      </c>
      <c r="D18" s="24"/>
      <c r="E18" s="18"/>
      <c r="F18" s="18"/>
      <c r="G18" s="18"/>
      <c r="H18" s="18"/>
      <c r="I18" s="18"/>
      <c r="J18" s="19"/>
    </row>
    <row r="19" spans="1:12" s="5" customFormat="1" ht="28.5" x14ac:dyDescent="0.2">
      <c r="A19" s="2"/>
      <c r="B19" s="23" t="s">
        <v>117</v>
      </c>
      <c r="C19" s="16" t="s">
        <v>27</v>
      </c>
      <c r="D19" s="24"/>
      <c r="E19" s="18"/>
      <c r="F19" s="67"/>
      <c r="G19" s="67"/>
      <c r="H19" s="67"/>
      <c r="I19" s="67"/>
      <c r="J19" s="57"/>
      <c r="L19" s="83"/>
    </row>
    <row r="20" spans="1:12" s="5" customFormat="1" ht="13.5" x14ac:dyDescent="0.2">
      <c r="A20" s="2"/>
      <c r="B20" s="23" t="s">
        <v>96</v>
      </c>
      <c r="C20" s="16" t="s">
        <v>27</v>
      </c>
      <c r="D20" s="24"/>
      <c r="E20" s="18"/>
      <c r="F20" s="67"/>
      <c r="G20" s="67"/>
      <c r="H20" s="67"/>
      <c r="I20" s="67"/>
      <c r="J20" s="57"/>
      <c r="L20" s="83"/>
    </row>
    <row r="21" spans="1:12" s="5" customFormat="1" ht="13.5" x14ac:dyDescent="0.2">
      <c r="A21" s="2"/>
      <c r="B21" s="23" t="s">
        <v>90</v>
      </c>
      <c r="C21" s="16" t="s">
        <v>27</v>
      </c>
      <c r="D21" s="24"/>
      <c r="E21" s="18"/>
      <c r="F21" s="67"/>
      <c r="G21" s="67"/>
      <c r="H21" s="67"/>
      <c r="I21" s="67"/>
      <c r="J21" s="57"/>
      <c r="L21" s="83"/>
    </row>
    <row r="22" spans="1:12" s="5" customFormat="1" ht="13.5" x14ac:dyDescent="0.2">
      <c r="A22" s="2"/>
      <c r="B22" s="23" t="s">
        <v>91</v>
      </c>
      <c r="C22" s="16" t="s">
        <v>27</v>
      </c>
      <c r="D22" s="24"/>
      <c r="E22" s="18"/>
      <c r="F22" s="67"/>
      <c r="G22" s="67"/>
      <c r="H22" s="67"/>
      <c r="I22" s="67"/>
      <c r="J22" s="57"/>
      <c r="L22" s="83"/>
    </row>
    <row r="23" spans="1:12" s="5" customFormat="1" ht="15.75" x14ac:dyDescent="0.2">
      <c r="A23" s="2"/>
      <c r="B23" s="23" t="s">
        <v>116</v>
      </c>
      <c r="C23" s="16">
        <v>2</v>
      </c>
      <c r="D23" s="24">
        <v>1</v>
      </c>
      <c r="E23" s="18">
        <f t="shared" si="6"/>
        <v>2</v>
      </c>
      <c r="F23" s="18">
        <v>0</v>
      </c>
      <c r="G23" s="18">
        <f t="shared" ref="G23" si="10">E23*F23</f>
        <v>0</v>
      </c>
      <c r="H23" s="18">
        <f t="shared" ref="H23" si="11">G23*0.05</f>
        <v>0</v>
      </c>
      <c r="I23" s="18">
        <f t="shared" ref="I23" si="12">G23*0.1</f>
        <v>0</v>
      </c>
      <c r="J23" s="19">
        <f t="shared" ref="J23" si="13">G23*$M$2+H23*$M$3+I23*$M$4</f>
        <v>0</v>
      </c>
      <c r="L23" s="101"/>
    </row>
    <row r="24" spans="1:12" s="5" customFormat="1" ht="15.75" x14ac:dyDescent="0.2">
      <c r="A24" s="2"/>
      <c r="B24" s="23" t="s">
        <v>150</v>
      </c>
      <c r="C24" s="16">
        <v>26</v>
      </c>
      <c r="D24" s="24">
        <v>1</v>
      </c>
      <c r="E24" s="18">
        <f t="shared" si="6"/>
        <v>26</v>
      </c>
      <c r="F24" s="18">
        <v>2</v>
      </c>
      <c r="G24" s="18">
        <f>E24*F24</f>
        <v>52</v>
      </c>
      <c r="H24" s="64">
        <f>G24*0.05</f>
        <v>2.6</v>
      </c>
      <c r="I24" s="64">
        <f>G24*0.1</f>
        <v>5.2</v>
      </c>
      <c r="J24" s="104">
        <f>G24*$M$2+H24*$M$3+I24*$M$4</f>
        <v>6548.2820000000002</v>
      </c>
    </row>
    <row r="25" spans="1:12" s="5" customFormat="1" ht="15.75" x14ac:dyDescent="0.2">
      <c r="A25" s="2"/>
      <c r="B25" s="23" t="s">
        <v>134</v>
      </c>
      <c r="C25" s="16" t="s">
        <v>27</v>
      </c>
      <c r="D25" s="24"/>
      <c r="E25" s="18"/>
      <c r="F25" s="18"/>
      <c r="G25" s="18"/>
      <c r="H25" s="64"/>
      <c r="I25" s="64"/>
      <c r="J25" s="57"/>
    </row>
    <row r="26" spans="1:12" s="5" customFormat="1" ht="13.5" x14ac:dyDescent="0.2">
      <c r="A26" s="2"/>
      <c r="B26" s="23" t="s">
        <v>92</v>
      </c>
      <c r="C26" s="16" t="s">
        <v>27</v>
      </c>
      <c r="D26" s="24"/>
      <c r="E26" s="18"/>
      <c r="F26" s="67"/>
      <c r="G26" s="67"/>
      <c r="H26" s="67"/>
      <c r="I26" s="67"/>
      <c r="J26" s="57"/>
      <c r="L26" s="83"/>
    </row>
    <row r="27" spans="1:12" s="5" customFormat="1" ht="13.5" x14ac:dyDescent="0.2">
      <c r="A27" s="2"/>
      <c r="B27" s="23" t="s">
        <v>93</v>
      </c>
      <c r="C27" s="16" t="s">
        <v>27</v>
      </c>
      <c r="D27" s="24"/>
      <c r="E27" s="18"/>
      <c r="F27" s="67"/>
      <c r="G27" s="67"/>
      <c r="H27" s="67"/>
      <c r="I27" s="67"/>
      <c r="J27" s="57"/>
      <c r="L27" s="83"/>
    </row>
    <row r="28" spans="1:12" s="5" customFormat="1" ht="41.25" x14ac:dyDescent="0.2">
      <c r="A28" s="2"/>
      <c r="B28" s="23" t="s">
        <v>115</v>
      </c>
      <c r="C28" s="16">
        <v>26</v>
      </c>
      <c r="D28" s="24">
        <v>1</v>
      </c>
      <c r="E28" s="18">
        <f t="shared" si="6"/>
        <v>26</v>
      </c>
      <c r="F28" s="18">
        <v>2</v>
      </c>
      <c r="G28" s="18">
        <f>E28*F28</f>
        <v>52</v>
      </c>
      <c r="H28" s="64">
        <f>G28*0.05</f>
        <v>2.6</v>
      </c>
      <c r="I28" s="64">
        <f>G28*0.1</f>
        <v>5.2</v>
      </c>
      <c r="J28" s="104">
        <f>G28*$M$2+H28*$M$3+I28*$M$4</f>
        <v>6548.2820000000002</v>
      </c>
    </row>
    <row r="29" spans="1:12" s="5" customFormat="1" x14ac:dyDescent="0.2">
      <c r="A29" s="2"/>
      <c r="B29" s="23" t="s">
        <v>70</v>
      </c>
      <c r="C29" s="16">
        <v>2</v>
      </c>
      <c r="D29" s="24">
        <v>2</v>
      </c>
      <c r="E29" s="18">
        <f>C29*D29</f>
        <v>4</v>
      </c>
      <c r="F29" s="18">
        <f>M7</f>
        <v>19</v>
      </c>
      <c r="G29" s="18">
        <f>E29*F29</f>
        <v>76</v>
      </c>
      <c r="H29" s="64">
        <f>G29*0.05</f>
        <v>3.8000000000000003</v>
      </c>
      <c r="I29" s="64">
        <f>G29*0.1</f>
        <v>7.6000000000000005</v>
      </c>
      <c r="J29" s="104">
        <f>G29*$M$2+H29*$M$3+I29*$M$4</f>
        <v>9570.5660000000007</v>
      </c>
    </row>
    <row r="30" spans="1:12" s="5" customFormat="1" ht="28.5" x14ac:dyDescent="0.2">
      <c r="A30" s="2"/>
      <c r="B30" s="23" t="s">
        <v>132</v>
      </c>
      <c r="C30" s="16">
        <v>25</v>
      </c>
      <c r="D30" s="24">
        <v>1</v>
      </c>
      <c r="E30" s="18">
        <f>C30*D30</f>
        <v>25</v>
      </c>
      <c r="F30" s="64">
        <v>1.6</v>
      </c>
      <c r="G30" s="18">
        <f>E30*F30</f>
        <v>40</v>
      </c>
      <c r="H30" s="18">
        <f>G30*0.05</f>
        <v>2</v>
      </c>
      <c r="I30" s="18">
        <f>G30*0.1</f>
        <v>4</v>
      </c>
      <c r="J30" s="104">
        <f>G30*$M$2+H30*$M$3+I30*$M$4</f>
        <v>5037.1399999999994</v>
      </c>
    </row>
    <row r="31" spans="1:12" s="5" customFormat="1" ht="13.5" x14ac:dyDescent="0.2">
      <c r="A31" s="2"/>
      <c r="B31" s="23" t="s">
        <v>94</v>
      </c>
      <c r="C31" s="16" t="s">
        <v>27</v>
      </c>
      <c r="D31" s="24"/>
      <c r="E31" s="18"/>
      <c r="F31" s="67"/>
      <c r="G31" s="67"/>
      <c r="H31" s="67"/>
      <c r="I31" s="67"/>
      <c r="J31" s="57"/>
      <c r="L31" s="83"/>
    </row>
    <row r="32" spans="1:12" s="2" customFormat="1" ht="13.5" x14ac:dyDescent="0.25">
      <c r="B32" s="59" t="s">
        <v>6</v>
      </c>
      <c r="C32" s="60"/>
      <c r="D32" s="60"/>
      <c r="E32" s="61"/>
      <c r="F32" s="61"/>
      <c r="G32" s="125">
        <f>ROUND(SUM(G9:I31), 0)</f>
        <v>428</v>
      </c>
      <c r="H32" s="126"/>
      <c r="I32" s="127"/>
      <c r="J32" s="62">
        <f>SUM(J9:J31)</f>
        <v>46845.402000000002</v>
      </c>
      <c r="K32" s="5"/>
    </row>
    <row r="33" spans="1:14" s="5" customFormat="1" x14ac:dyDescent="0.2">
      <c r="A33" s="2"/>
      <c r="B33" s="56" t="s">
        <v>66</v>
      </c>
      <c r="C33" s="16"/>
      <c r="D33" s="16"/>
      <c r="E33" s="16"/>
      <c r="F33" s="16"/>
      <c r="G33" s="16"/>
      <c r="H33" s="16"/>
      <c r="I33" s="16"/>
      <c r="J33" s="57"/>
      <c r="K33" s="2"/>
    </row>
    <row r="34" spans="1:14" s="2" customFormat="1" x14ac:dyDescent="0.2">
      <c r="B34" s="58" t="s">
        <v>156</v>
      </c>
      <c r="C34" s="16" t="s">
        <v>166</v>
      </c>
      <c r="D34" s="24"/>
      <c r="E34" s="18"/>
      <c r="F34" s="18"/>
      <c r="G34" s="18"/>
      <c r="H34" s="64"/>
      <c r="I34" s="64"/>
      <c r="J34" s="104"/>
      <c r="L34" s="108"/>
    </row>
    <row r="35" spans="1:14" s="2" customFormat="1" x14ac:dyDescent="0.2">
      <c r="B35" s="58" t="s">
        <v>71</v>
      </c>
      <c r="C35" s="16" t="s">
        <v>68</v>
      </c>
      <c r="D35" s="16"/>
      <c r="E35" s="18"/>
      <c r="F35" s="18"/>
      <c r="G35" s="18"/>
      <c r="H35" s="18"/>
      <c r="I35" s="18"/>
      <c r="J35" s="19"/>
    </row>
    <row r="36" spans="1:14" s="2" customFormat="1" x14ac:dyDescent="0.2">
      <c r="B36" s="58" t="s">
        <v>49</v>
      </c>
      <c r="C36" s="16" t="s">
        <v>74</v>
      </c>
      <c r="D36" s="16"/>
      <c r="E36" s="18"/>
      <c r="F36" s="18"/>
      <c r="G36" s="18"/>
      <c r="H36" s="18"/>
      <c r="I36" s="18"/>
      <c r="J36" s="19"/>
    </row>
    <row r="37" spans="1:14" s="2" customFormat="1" x14ac:dyDescent="0.2">
      <c r="B37" s="58" t="s">
        <v>56</v>
      </c>
      <c r="C37" s="16" t="s">
        <v>68</v>
      </c>
      <c r="D37" s="16"/>
      <c r="E37" s="18"/>
      <c r="F37" s="18"/>
      <c r="G37" s="18"/>
      <c r="H37" s="18"/>
      <c r="I37" s="18"/>
      <c r="J37" s="19"/>
      <c r="N37" s="5"/>
    </row>
    <row r="38" spans="1:14" s="5" customFormat="1" x14ac:dyDescent="0.2">
      <c r="A38" s="2"/>
      <c r="B38" s="58" t="s">
        <v>73</v>
      </c>
      <c r="C38" s="16"/>
      <c r="D38" s="16"/>
      <c r="E38" s="18"/>
      <c r="F38" s="18"/>
      <c r="G38" s="18"/>
      <c r="H38" s="18"/>
      <c r="I38" s="18"/>
      <c r="J38" s="19"/>
      <c r="K38" s="2"/>
      <c r="N38" s="2"/>
    </row>
    <row r="39" spans="1:14" s="2" customFormat="1" x14ac:dyDescent="0.2">
      <c r="B39" s="81" t="s">
        <v>75</v>
      </c>
      <c r="C39" s="16"/>
      <c r="D39" s="24"/>
      <c r="E39" s="18"/>
      <c r="F39" s="18"/>
      <c r="G39" s="18"/>
      <c r="H39" s="64"/>
      <c r="I39" s="64"/>
      <c r="J39" s="57"/>
      <c r="K39" s="5"/>
    </row>
    <row r="40" spans="1:14" s="2" customFormat="1" ht="15.75" x14ac:dyDescent="0.2">
      <c r="B40" s="82" t="s">
        <v>131</v>
      </c>
      <c r="C40" s="16">
        <v>8.25</v>
      </c>
      <c r="D40" s="24">
        <v>365</v>
      </c>
      <c r="E40" s="67">
        <f>C40*D40</f>
        <v>3011.25</v>
      </c>
      <c r="F40" s="18">
        <f>M7</f>
        <v>19</v>
      </c>
      <c r="G40" s="67">
        <f t="shared" ref="G40:G43" si="14">E40*F40</f>
        <v>57213.75</v>
      </c>
      <c r="H40" s="67">
        <f t="shared" ref="H40:H43" si="15">G40*0.05</f>
        <v>2860.6875</v>
      </c>
      <c r="I40" s="67">
        <f t="shared" ref="I40:I43" si="16">G40*0.1</f>
        <v>5721.375</v>
      </c>
      <c r="J40" s="104">
        <f t="shared" ref="J40:J43" si="17">G40*$M$2+H40*$M$3+I40*$M$4</f>
        <v>7204841.7168749999</v>
      </c>
    </row>
    <row r="41" spans="1:14" s="2" customFormat="1" ht="15.75" x14ac:dyDescent="0.2">
      <c r="B41" s="82" t="s">
        <v>129</v>
      </c>
      <c r="C41" s="16">
        <v>24</v>
      </c>
      <c r="D41" s="24">
        <v>1</v>
      </c>
      <c r="E41" s="18">
        <f t="shared" ref="E41:E54" si="18">C41*D41</f>
        <v>24</v>
      </c>
      <c r="F41" s="18">
        <f>M7</f>
        <v>19</v>
      </c>
      <c r="G41" s="18">
        <f t="shared" si="14"/>
        <v>456</v>
      </c>
      <c r="H41" s="64">
        <f t="shared" si="15"/>
        <v>22.8</v>
      </c>
      <c r="I41" s="64">
        <f t="shared" si="16"/>
        <v>45.6</v>
      </c>
      <c r="J41" s="104">
        <f t="shared" si="17"/>
        <v>57423.396000000008</v>
      </c>
    </row>
    <row r="42" spans="1:14" s="2" customFormat="1" x14ac:dyDescent="0.2">
      <c r="B42" s="82" t="s">
        <v>57</v>
      </c>
      <c r="C42" s="16">
        <v>40</v>
      </c>
      <c r="D42" s="24">
        <v>1</v>
      </c>
      <c r="E42" s="18">
        <f t="shared" si="18"/>
        <v>40</v>
      </c>
      <c r="F42" s="18">
        <f>M7</f>
        <v>19</v>
      </c>
      <c r="G42" s="18">
        <f t="shared" si="14"/>
        <v>760</v>
      </c>
      <c r="H42" s="18">
        <f t="shared" si="15"/>
        <v>38</v>
      </c>
      <c r="I42" s="18">
        <f t="shared" si="16"/>
        <v>76</v>
      </c>
      <c r="J42" s="104">
        <f t="shared" si="17"/>
        <v>95705.66</v>
      </c>
    </row>
    <row r="43" spans="1:14" s="2" customFormat="1" ht="25.5" x14ac:dyDescent="0.2">
      <c r="B43" s="82" t="s">
        <v>58</v>
      </c>
      <c r="C43" s="16">
        <v>40</v>
      </c>
      <c r="D43" s="24">
        <v>1</v>
      </c>
      <c r="E43" s="18">
        <f t="shared" si="18"/>
        <v>40</v>
      </c>
      <c r="F43" s="18">
        <f>M7</f>
        <v>19</v>
      </c>
      <c r="G43" s="18">
        <f t="shared" si="14"/>
        <v>760</v>
      </c>
      <c r="H43" s="18">
        <f t="shared" si="15"/>
        <v>38</v>
      </c>
      <c r="I43" s="18">
        <f t="shared" si="16"/>
        <v>76</v>
      </c>
      <c r="J43" s="104">
        <f t="shared" si="17"/>
        <v>95705.66</v>
      </c>
    </row>
    <row r="44" spans="1:14" s="2" customFormat="1" x14ac:dyDescent="0.2">
      <c r="B44" s="81" t="s">
        <v>76</v>
      </c>
      <c r="C44" s="16"/>
      <c r="D44" s="24"/>
      <c r="E44" s="18"/>
      <c r="F44" s="18"/>
      <c r="G44" s="18"/>
      <c r="H44" s="64"/>
      <c r="I44" s="64"/>
      <c r="J44" s="57"/>
    </row>
    <row r="45" spans="1:14" s="2" customFormat="1" ht="15.75" x14ac:dyDescent="0.2">
      <c r="B45" s="82" t="s">
        <v>128</v>
      </c>
      <c r="C45" s="16">
        <v>0.5</v>
      </c>
      <c r="D45" s="24">
        <v>365</v>
      </c>
      <c r="E45" s="64">
        <f>C45*D45</f>
        <v>182.5</v>
      </c>
      <c r="F45" s="18">
        <v>3</v>
      </c>
      <c r="G45" s="64">
        <f t="shared" ref="G45:G47" si="19">E45*F45</f>
        <v>547.5</v>
      </c>
      <c r="H45" s="67">
        <f t="shared" ref="H45:H47" si="20">G45*0.05</f>
        <v>27.375</v>
      </c>
      <c r="I45" s="67">
        <f t="shared" ref="I45:I47" si="21">G45*0.1</f>
        <v>54.75</v>
      </c>
      <c r="J45" s="104">
        <f t="shared" ref="J45:J47" si="22">G45*$M$2+H45*$M$3+I45*$M$4</f>
        <v>68945.853750000009</v>
      </c>
    </row>
    <row r="46" spans="1:14" s="2" customFormat="1" ht="15.75" x14ac:dyDescent="0.2">
      <c r="B46" s="82" t="s">
        <v>125</v>
      </c>
      <c r="C46" s="16">
        <v>1</v>
      </c>
      <c r="D46" s="24">
        <v>365</v>
      </c>
      <c r="E46" s="18">
        <f t="shared" si="18"/>
        <v>365</v>
      </c>
      <c r="F46" s="18">
        <v>2</v>
      </c>
      <c r="G46" s="18">
        <f t="shared" si="19"/>
        <v>730</v>
      </c>
      <c r="H46" s="64">
        <f t="shared" si="20"/>
        <v>36.5</v>
      </c>
      <c r="I46" s="18">
        <f t="shared" si="21"/>
        <v>73</v>
      </c>
      <c r="J46" s="104">
        <f t="shared" si="22"/>
        <v>91927.805000000008</v>
      </c>
    </row>
    <row r="47" spans="1:14" s="2" customFormat="1" ht="28.5" x14ac:dyDescent="0.2">
      <c r="B47" s="82" t="s">
        <v>123</v>
      </c>
      <c r="C47" s="16">
        <v>0.5</v>
      </c>
      <c r="D47" s="24">
        <v>365</v>
      </c>
      <c r="E47" s="64">
        <f>C47*D47</f>
        <v>182.5</v>
      </c>
      <c r="F47" s="18">
        <v>3</v>
      </c>
      <c r="G47" s="64">
        <f t="shared" si="19"/>
        <v>547.5</v>
      </c>
      <c r="H47" s="67">
        <f t="shared" si="20"/>
        <v>27.375</v>
      </c>
      <c r="I47" s="67">
        <f t="shared" si="21"/>
        <v>54.75</v>
      </c>
      <c r="J47" s="104">
        <f t="shared" si="22"/>
        <v>68945.853750000009</v>
      </c>
    </row>
    <row r="48" spans="1:14" s="2" customFormat="1" x14ac:dyDescent="0.2">
      <c r="B48" s="81" t="s">
        <v>77</v>
      </c>
      <c r="C48" s="16"/>
      <c r="D48" s="24"/>
      <c r="E48" s="18"/>
      <c r="F48" s="18"/>
      <c r="G48" s="18"/>
      <c r="H48" s="64"/>
      <c r="I48" s="64"/>
      <c r="J48" s="57"/>
    </row>
    <row r="49" spans="1:14" s="2" customFormat="1" x14ac:dyDescent="0.2">
      <c r="B49" s="82" t="s">
        <v>78</v>
      </c>
      <c r="C49" s="16">
        <v>0.5</v>
      </c>
      <c r="D49" s="24">
        <v>365</v>
      </c>
      <c r="E49" s="67">
        <f t="shared" ref="E49:E50" si="23">C49*D49</f>
        <v>182.5</v>
      </c>
      <c r="F49" s="18">
        <v>16</v>
      </c>
      <c r="G49" s="18">
        <f t="shared" ref="G49:G50" si="24">E49*F49</f>
        <v>2920</v>
      </c>
      <c r="H49" s="18">
        <f t="shared" ref="H49:H50" si="25">G49*0.05</f>
        <v>146</v>
      </c>
      <c r="I49" s="18">
        <f t="shared" ref="I49:I50" si="26">G49*0.1</f>
        <v>292</v>
      </c>
      <c r="J49" s="104">
        <f t="shared" ref="J49:J50" si="27">G49*$M$2+H49*$M$3+I49*$M$4</f>
        <v>367711.22000000003</v>
      </c>
      <c r="L49" s="47"/>
    </row>
    <row r="50" spans="1:14" s="2" customFormat="1" ht="15.75" x14ac:dyDescent="0.2">
      <c r="B50" s="82" t="s">
        <v>121</v>
      </c>
      <c r="C50" s="16">
        <v>0.5</v>
      </c>
      <c r="D50" s="24">
        <v>365</v>
      </c>
      <c r="E50" s="67">
        <f t="shared" si="23"/>
        <v>182.5</v>
      </c>
      <c r="F50" s="18">
        <v>16</v>
      </c>
      <c r="G50" s="18">
        <f t="shared" si="24"/>
        <v>2920</v>
      </c>
      <c r="H50" s="18">
        <f t="shared" si="25"/>
        <v>146</v>
      </c>
      <c r="I50" s="18">
        <f t="shared" si="26"/>
        <v>292</v>
      </c>
      <c r="J50" s="104">
        <f t="shared" si="27"/>
        <v>367711.22000000003</v>
      </c>
      <c r="L50" s="47"/>
    </row>
    <row r="51" spans="1:14" s="2" customFormat="1" ht="41.25" x14ac:dyDescent="0.2">
      <c r="B51" s="82" t="s">
        <v>120</v>
      </c>
      <c r="C51" s="16" t="s">
        <v>27</v>
      </c>
      <c r="D51" s="24"/>
      <c r="E51" s="18"/>
      <c r="F51" s="18"/>
      <c r="G51" s="18"/>
      <c r="H51" s="64"/>
      <c r="I51" s="64"/>
      <c r="J51" s="57"/>
      <c r="N51" s="5"/>
    </row>
    <row r="52" spans="1:14" s="5" customFormat="1" x14ac:dyDescent="0.2">
      <c r="A52" s="2"/>
      <c r="B52" s="58" t="s">
        <v>72</v>
      </c>
      <c r="C52" s="16">
        <v>1.5</v>
      </c>
      <c r="D52" s="16">
        <v>52</v>
      </c>
      <c r="E52" s="18">
        <f>C52*D52</f>
        <v>78</v>
      </c>
      <c r="F52" s="18">
        <f>M7</f>
        <v>19</v>
      </c>
      <c r="G52" s="18">
        <f t="shared" ref="G52:G54" si="28">E52*F52</f>
        <v>1482</v>
      </c>
      <c r="H52" s="64">
        <f t="shared" ref="H52:H54" si="29">G52*0.05</f>
        <v>74.100000000000009</v>
      </c>
      <c r="I52" s="64">
        <f t="shared" ref="I52:I54" si="30">G52*0.1</f>
        <v>148.20000000000002</v>
      </c>
      <c r="J52" s="104">
        <f t="shared" ref="J52:J54" si="31">G52*$M$2+H52*$M$3+I52*$M$4</f>
        <v>186626.03700000001</v>
      </c>
      <c r="K52" s="2"/>
    </row>
    <row r="53" spans="1:14" s="5" customFormat="1" x14ac:dyDescent="0.2">
      <c r="A53" s="2"/>
      <c r="B53" s="58" t="s">
        <v>59</v>
      </c>
      <c r="C53" s="16">
        <v>1</v>
      </c>
      <c r="D53" s="16">
        <v>2</v>
      </c>
      <c r="E53" s="18">
        <f t="shared" ref="E53" si="32">C53*D53</f>
        <v>2</v>
      </c>
      <c r="F53" s="18">
        <f>M7</f>
        <v>19</v>
      </c>
      <c r="G53" s="18">
        <f t="shared" si="28"/>
        <v>38</v>
      </c>
      <c r="H53" s="64">
        <f t="shared" si="29"/>
        <v>1.9000000000000001</v>
      </c>
      <c r="I53" s="64">
        <f t="shared" si="30"/>
        <v>3.8000000000000003</v>
      </c>
      <c r="J53" s="104">
        <f t="shared" si="31"/>
        <v>4785.2830000000004</v>
      </c>
      <c r="K53" s="2"/>
    </row>
    <row r="54" spans="1:14" s="5" customFormat="1" x14ac:dyDescent="0.2">
      <c r="A54" s="2"/>
      <c r="B54" s="58" t="s">
        <v>60</v>
      </c>
      <c r="C54" s="16">
        <v>32</v>
      </c>
      <c r="D54" s="16">
        <v>1</v>
      </c>
      <c r="E54" s="18">
        <f t="shared" si="18"/>
        <v>32</v>
      </c>
      <c r="F54" s="18">
        <f>M7</f>
        <v>19</v>
      </c>
      <c r="G54" s="18">
        <f t="shared" si="28"/>
        <v>608</v>
      </c>
      <c r="H54" s="64">
        <f t="shared" si="29"/>
        <v>30.400000000000002</v>
      </c>
      <c r="I54" s="64">
        <f t="shared" si="30"/>
        <v>60.800000000000004</v>
      </c>
      <c r="J54" s="104">
        <f t="shared" si="31"/>
        <v>76564.528000000006</v>
      </c>
      <c r="K54" s="2"/>
    </row>
    <row r="55" spans="1:14" s="5" customFormat="1" x14ac:dyDescent="0.2">
      <c r="A55" s="2"/>
      <c r="B55" s="58" t="s">
        <v>61</v>
      </c>
      <c r="C55" s="16" t="s">
        <v>27</v>
      </c>
      <c r="D55" s="16"/>
      <c r="E55" s="18"/>
      <c r="F55" s="18"/>
      <c r="G55" s="18"/>
      <c r="H55" s="18"/>
      <c r="I55" s="18"/>
      <c r="J55" s="19"/>
    </row>
    <row r="56" spans="1:14" s="5" customFormat="1" ht="13.5" x14ac:dyDescent="0.25">
      <c r="A56" s="2"/>
      <c r="B56" s="59" t="s">
        <v>55</v>
      </c>
      <c r="C56" s="60"/>
      <c r="D56" s="60"/>
      <c r="E56" s="61"/>
      <c r="F56" s="61"/>
      <c r="G56" s="125">
        <f>ROUND(SUM(G34:I55), 0)</f>
        <v>79330</v>
      </c>
      <c r="H56" s="126"/>
      <c r="I56" s="127"/>
      <c r="J56" s="106">
        <f>SUM(J34:J55)</f>
        <v>8686894.2333749998</v>
      </c>
    </row>
    <row r="57" spans="1:14" s="5" customFormat="1" ht="15.75" x14ac:dyDescent="0.2">
      <c r="A57" s="2"/>
      <c r="B57" s="43" t="s">
        <v>159</v>
      </c>
      <c r="C57" s="60"/>
      <c r="D57" s="44"/>
      <c r="E57" s="43"/>
      <c r="F57" s="44"/>
      <c r="G57" s="128">
        <f>ROUND(G32+G56, -2)</f>
        <v>79800</v>
      </c>
      <c r="H57" s="128"/>
      <c r="I57" s="128"/>
      <c r="J57" s="105">
        <f>ROUND(J32+J56,-4)</f>
        <v>8730000</v>
      </c>
      <c r="L57" s="2"/>
    </row>
    <row r="58" spans="1:14" s="5" customFormat="1" ht="15.75" x14ac:dyDescent="0.2">
      <c r="A58" s="2"/>
      <c r="B58" s="43" t="s">
        <v>160</v>
      </c>
      <c r="C58" s="60"/>
      <c r="D58" s="44"/>
      <c r="E58" s="43"/>
      <c r="F58" s="44"/>
      <c r="G58" s="55"/>
      <c r="H58" s="55"/>
      <c r="I58" s="55"/>
      <c r="J58" s="45">
        <v>0</v>
      </c>
      <c r="K58" s="42"/>
      <c r="L58" s="2"/>
      <c r="N58" s="2"/>
    </row>
    <row r="59" spans="1:14" s="2" customFormat="1" ht="15.75" x14ac:dyDescent="0.2">
      <c r="B59" s="43" t="s">
        <v>161</v>
      </c>
      <c r="C59" s="60"/>
      <c r="D59" s="44"/>
      <c r="E59" s="43"/>
      <c r="F59" s="44"/>
      <c r="G59" s="55"/>
      <c r="H59" s="55"/>
      <c r="I59" s="55"/>
      <c r="J59" s="105">
        <f>J57+J58</f>
        <v>8730000</v>
      </c>
      <c r="K59" s="42"/>
      <c r="N59" s="5"/>
    </row>
    <row r="60" spans="1:14" s="5" customFormat="1" x14ac:dyDescent="0.2">
      <c r="A60" s="2"/>
      <c r="B60" s="92"/>
      <c r="C60" s="46"/>
      <c r="D60" s="40"/>
      <c r="E60" s="40"/>
      <c r="F60" s="41"/>
      <c r="G60" s="47"/>
      <c r="H60" s="2"/>
      <c r="I60" s="2"/>
      <c r="J60" s="2"/>
      <c r="K60" s="42"/>
    </row>
    <row r="61" spans="1:14" s="5" customFormat="1" x14ac:dyDescent="0.2">
      <c r="A61" s="2"/>
      <c r="B61" s="39"/>
      <c r="C61" s="46"/>
      <c r="D61" s="40"/>
      <c r="E61" s="40"/>
      <c r="F61" s="41"/>
      <c r="G61" s="47"/>
      <c r="H61" s="2"/>
      <c r="I61" s="2"/>
      <c r="J61" s="2"/>
      <c r="K61" s="42"/>
    </row>
    <row r="62" spans="1:14" s="5" customFormat="1" ht="12.75" customHeight="1" x14ac:dyDescent="0.2">
      <c r="A62" s="2"/>
      <c r="B62" s="79" t="s">
        <v>54</v>
      </c>
    </row>
    <row r="63" spans="1:14" s="5" customFormat="1" ht="40.5" customHeight="1" x14ac:dyDescent="0.2">
      <c r="A63" s="2"/>
      <c r="B63" s="120" t="s">
        <v>167</v>
      </c>
      <c r="C63" s="120"/>
      <c r="D63" s="120"/>
      <c r="E63" s="120"/>
      <c r="F63" s="120"/>
      <c r="G63" s="120"/>
      <c r="H63" s="120"/>
      <c r="I63" s="120"/>
      <c r="J63" s="120"/>
      <c r="L63" s="2"/>
    </row>
    <row r="64" spans="1:14" s="5" customFormat="1" ht="39" customHeight="1" x14ac:dyDescent="0.2">
      <c r="A64" s="2"/>
      <c r="B64" s="121" t="s">
        <v>158</v>
      </c>
      <c r="C64" s="121"/>
      <c r="D64" s="121"/>
      <c r="E64" s="121"/>
      <c r="F64" s="121"/>
      <c r="G64" s="121"/>
      <c r="H64" s="121"/>
      <c r="I64" s="121"/>
      <c r="J64" s="121"/>
      <c r="L64" s="2"/>
    </row>
    <row r="65" spans="1:14" s="5" customFormat="1" x14ac:dyDescent="0.2">
      <c r="A65" s="2"/>
      <c r="B65" s="120" t="s">
        <v>110</v>
      </c>
      <c r="C65" s="120"/>
      <c r="D65" s="120"/>
      <c r="E65" s="120"/>
      <c r="F65" s="120"/>
      <c r="G65" s="120"/>
      <c r="H65" s="120"/>
      <c r="I65" s="120"/>
      <c r="J65" s="120"/>
    </row>
    <row r="66" spans="1:14" s="5" customFormat="1" x14ac:dyDescent="0.2">
      <c r="A66" s="2"/>
      <c r="B66" s="120" t="s">
        <v>168</v>
      </c>
      <c r="C66" s="122"/>
      <c r="D66" s="122"/>
      <c r="E66" s="122"/>
      <c r="F66" s="122"/>
      <c r="G66" s="122"/>
      <c r="H66" s="122"/>
      <c r="I66" s="122"/>
      <c r="J66" s="122"/>
      <c r="L66" s="2"/>
    </row>
    <row r="67" spans="1:14" s="5" customFormat="1" x14ac:dyDescent="0.2">
      <c r="A67" s="2"/>
      <c r="B67" s="120" t="s">
        <v>113</v>
      </c>
      <c r="C67" s="120"/>
      <c r="D67" s="120"/>
      <c r="E67" s="120"/>
      <c r="F67" s="120"/>
      <c r="G67" s="120"/>
      <c r="H67" s="120"/>
      <c r="I67" s="120"/>
      <c r="J67" s="120"/>
    </row>
    <row r="68" spans="1:14" s="5" customFormat="1" x14ac:dyDescent="0.2">
      <c r="A68" s="2"/>
      <c r="B68" s="120" t="s">
        <v>118</v>
      </c>
      <c r="C68" s="120"/>
      <c r="D68" s="120"/>
      <c r="E68" s="120"/>
      <c r="F68" s="120"/>
      <c r="G68" s="120"/>
      <c r="H68" s="120"/>
      <c r="I68" s="120"/>
      <c r="J68" s="120"/>
    </row>
    <row r="69" spans="1:14" s="5" customFormat="1" x14ac:dyDescent="0.2">
      <c r="A69" s="2"/>
      <c r="B69" s="120" t="s">
        <v>165</v>
      </c>
      <c r="C69" s="120"/>
      <c r="D69" s="120"/>
      <c r="E69" s="120"/>
      <c r="F69" s="120"/>
      <c r="G69" s="120"/>
      <c r="H69" s="120"/>
      <c r="I69" s="120"/>
      <c r="J69" s="120"/>
    </row>
    <row r="70" spans="1:14" s="5" customFormat="1" x14ac:dyDescent="0.2">
      <c r="A70" s="2"/>
      <c r="B70" s="120" t="s">
        <v>114</v>
      </c>
      <c r="C70" s="120"/>
      <c r="D70" s="120"/>
      <c r="E70" s="120"/>
      <c r="F70" s="120"/>
      <c r="G70" s="120"/>
      <c r="H70" s="120"/>
      <c r="I70" s="120"/>
      <c r="J70" s="120"/>
    </row>
    <row r="71" spans="1:14" s="5" customFormat="1" x14ac:dyDescent="0.2">
      <c r="A71" s="2"/>
      <c r="B71" s="120" t="s">
        <v>141</v>
      </c>
      <c r="C71" s="120"/>
      <c r="D71" s="120"/>
      <c r="E71" s="120"/>
      <c r="F71" s="120"/>
      <c r="G71" s="120"/>
      <c r="H71" s="120"/>
      <c r="I71" s="120"/>
      <c r="J71" s="120"/>
    </row>
    <row r="72" spans="1:14" s="5" customFormat="1" ht="26.25" customHeight="1" x14ac:dyDescent="0.2">
      <c r="A72" s="2"/>
      <c r="B72" s="120" t="s">
        <v>133</v>
      </c>
      <c r="C72" s="120"/>
      <c r="D72" s="120"/>
      <c r="E72" s="120"/>
      <c r="F72" s="120"/>
      <c r="G72" s="120"/>
      <c r="H72" s="120"/>
      <c r="I72" s="120"/>
      <c r="J72" s="120"/>
    </row>
    <row r="73" spans="1:14" s="5" customFormat="1" ht="39" customHeight="1" x14ac:dyDescent="0.2">
      <c r="A73" s="2"/>
      <c r="B73" s="120" t="s">
        <v>153</v>
      </c>
      <c r="C73" s="120"/>
      <c r="D73" s="120"/>
      <c r="E73" s="120"/>
      <c r="F73" s="120"/>
      <c r="G73" s="120"/>
      <c r="H73" s="120"/>
      <c r="I73" s="120"/>
      <c r="J73" s="120"/>
    </row>
    <row r="74" spans="1:14" s="5" customFormat="1" ht="25.5" customHeight="1" x14ac:dyDescent="0.2">
      <c r="A74" s="2"/>
      <c r="B74" s="120" t="s">
        <v>130</v>
      </c>
      <c r="C74" s="120"/>
      <c r="D74" s="120"/>
      <c r="E74" s="120"/>
      <c r="F74" s="120"/>
      <c r="G74" s="120"/>
      <c r="H74" s="120"/>
      <c r="I74" s="120"/>
      <c r="J74" s="120"/>
    </row>
    <row r="75" spans="1:14" s="5" customFormat="1" ht="26.25" customHeight="1" x14ac:dyDescent="0.2">
      <c r="A75" s="2"/>
      <c r="B75" s="120" t="s">
        <v>127</v>
      </c>
      <c r="C75" s="120"/>
      <c r="D75" s="120"/>
      <c r="E75" s="120"/>
      <c r="F75" s="120"/>
      <c r="G75" s="120"/>
      <c r="H75" s="120"/>
      <c r="I75" s="120"/>
      <c r="J75" s="120"/>
    </row>
    <row r="76" spans="1:14" s="5" customFormat="1" ht="26.25" customHeight="1" x14ac:dyDescent="0.2">
      <c r="A76" s="2"/>
      <c r="B76" s="120" t="s">
        <v>126</v>
      </c>
      <c r="C76" s="120"/>
      <c r="D76" s="120"/>
      <c r="E76" s="120"/>
      <c r="F76" s="120"/>
      <c r="G76" s="120"/>
      <c r="H76" s="120"/>
      <c r="I76" s="120"/>
      <c r="J76" s="120"/>
    </row>
    <row r="77" spans="1:14" s="5" customFormat="1" ht="26.25" customHeight="1" x14ac:dyDescent="0.2">
      <c r="A77" s="2"/>
      <c r="B77" s="120" t="s">
        <v>124</v>
      </c>
      <c r="C77" s="120"/>
      <c r="D77" s="120"/>
      <c r="E77" s="120"/>
      <c r="F77" s="120"/>
      <c r="G77" s="120"/>
      <c r="H77" s="120"/>
      <c r="I77" s="120"/>
      <c r="J77" s="120"/>
    </row>
    <row r="78" spans="1:14" s="5" customFormat="1" x14ac:dyDescent="0.2">
      <c r="A78" s="2"/>
      <c r="B78" s="120" t="s">
        <v>122</v>
      </c>
      <c r="C78" s="120"/>
      <c r="D78" s="120"/>
      <c r="E78" s="120"/>
      <c r="F78" s="120"/>
      <c r="G78" s="120"/>
      <c r="H78" s="120"/>
      <c r="I78" s="120"/>
      <c r="J78" s="120"/>
    </row>
    <row r="79" spans="1:14" s="5" customFormat="1" x14ac:dyDescent="0.2">
      <c r="A79" s="2"/>
      <c r="B79" s="120" t="s">
        <v>119</v>
      </c>
      <c r="C79" s="120"/>
      <c r="D79" s="120"/>
      <c r="E79" s="120"/>
      <c r="F79" s="120"/>
      <c r="G79" s="120"/>
      <c r="H79" s="120"/>
      <c r="I79" s="120"/>
      <c r="J79" s="120"/>
      <c r="N79" s="1"/>
    </row>
    <row r="80" spans="1:14" x14ac:dyDescent="0.2">
      <c r="B80" s="76" t="s">
        <v>157</v>
      </c>
    </row>
  </sheetData>
  <mergeCells count="21">
    <mergeCell ref="B3:B4"/>
    <mergeCell ref="G32:I32"/>
    <mergeCell ref="G56:I56"/>
    <mergeCell ref="G57:I57"/>
    <mergeCell ref="B76:J76"/>
    <mergeCell ref="B68:J68"/>
    <mergeCell ref="B71:J71"/>
    <mergeCell ref="B77:J77"/>
    <mergeCell ref="B78:J78"/>
    <mergeCell ref="B79:J79"/>
    <mergeCell ref="B63:J63"/>
    <mergeCell ref="B72:J72"/>
    <mergeCell ref="B73:J73"/>
    <mergeCell ref="B65:J65"/>
    <mergeCell ref="B74:J74"/>
    <mergeCell ref="B75:J75"/>
    <mergeCell ref="B64:J64"/>
    <mergeCell ref="B67:J67"/>
    <mergeCell ref="B66:J66"/>
    <mergeCell ref="B70:J70"/>
    <mergeCell ref="B69:J6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3"/>
  <sheetViews>
    <sheetView topLeftCell="B1" zoomScale="90" zoomScaleNormal="90" workbookViewId="0">
      <selection activeCell="L17" sqref="L17"/>
    </sheetView>
  </sheetViews>
  <sheetFormatPr defaultColWidth="9.140625" defaultRowHeight="15" x14ac:dyDescent="0.25"/>
  <cols>
    <col min="1" max="1" width="0.85546875" customWidth="1"/>
    <col min="2" max="2" width="39.140625" customWidth="1"/>
    <col min="3" max="3" width="12.85546875" bestFit="1" customWidth="1"/>
    <col min="4" max="5" width="12.5703125" bestFit="1" customWidth="1"/>
    <col min="6" max="6" width="11.7109375" customWidth="1"/>
    <col min="7" max="7" width="13.85546875" bestFit="1" customWidth="1"/>
    <col min="8" max="9" width="12.42578125" bestFit="1" customWidth="1"/>
    <col min="10" max="10" width="10.28515625" bestFit="1" customWidth="1"/>
    <col min="11" max="11" width="2" style="85" customWidth="1"/>
    <col min="12" max="12" width="6.7109375" style="85" bestFit="1" customWidth="1"/>
    <col min="13" max="13" width="7.7109375" style="85" customWidth="1"/>
    <col min="14" max="14" width="3.42578125" style="85" customWidth="1"/>
    <col min="15" max="16" width="9.140625" style="85"/>
  </cols>
  <sheetData>
    <row r="1" spans="2:14" ht="15.75" x14ac:dyDescent="0.25">
      <c r="B1" s="3" t="s">
        <v>64</v>
      </c>
    </row>
    <row r="2" spans="2:14" x14ac:dyDescent="0.25">
      <c r="L2" s="107" t="s">
        <v>155</v>
      </c>
    </row>
    <row r="3" spans="2:14" s="7" customFormat="1" ht="12.75" x14ac:dyDescent="0.2">
      <c r="B3" s="132" t="s">
        <v>8</v>
      </c>
      <c r="C3" s="48" t="s">
        <v>9</v>
      </c>
      <c r="D3" s="48" t="s">
        <v>10</v>
      </c>
      <c r="E3" s="48" t="s">
        <v>11</v>
      </c>
      <c r="F3" s="48" t="s">
        <v>12</v>
      </c>
      <c r="G3" s="48" t="s">
        <v>13</v>
      </c>
      <c r="H3" s="48" t="s">
        <v>14</v>
      </c>
      <c r="I3" s="48" t="s">
        <v>15</v>
      </c>
      <c r="J3" s="48" t="s">
        <v>16</v>
      </c>
      <c r="K3" s="49"/>
      <c r="L3" s="50" t="s">
        <v>17</v>
      </c>
      <c r="M3" s="51">
        <v>48.08</v>
      </c>
    </row>
    <row r="4" spans="2:14" s="13" customFormat="1" ht="51" x14ac:dyDescent="0.2">
      <c r="B4" s="132"/>
      <c r="C4" s="14" t="s">
        <v>50</v>
      </c>
      <c r="D4" s="14" t="s">
        <v>19</v>
      </c>
      <c r="E4" s="14" t="s">
        <v>51</v>
      </c>
      <c r="F4" s="14" t="s">
        <v>21</v>
      </c>
      <c r="G4" s="14" t="s">
        <v>52</v>
      </c>
      <c r="H4" s="14" t="s">
        <v>53</v>
      </c>
      <c r="I4" s="14" t="s">
        <v>24</v>
      </c>
      <c r="J4" s="14" t="s">
        <v>25</v>
      </c>
      <c r="K4" s="52"/>
      <c r="L4" s="50" t="s">
        <v>26</v>
      </c>
      <c r="M4" s="51">
        <v>64.8</v>
      </c>
    </row>
    <row r="5" spans="2:14" s="2" customFormat="1" ht="12.75" x14ac:dyDescent="0.2">
      <c r="B5" s="63" t="s">
        <v>79</v>
      </c>
      <c r="C5" s="16"/>
      <c r="D5" s="16"/>
      <c r="E5" s="16"/>
      <c r="F5" s="18"/>
      <c r="G5" s="18"/>
      <c r="H5" s="64"/>
      <c r="I5" s="18"/>
      <c r="J5" s="65"/>
      <c r="L5" s="50" t="s">
        <v>28</v>
      </c>
      <c r="M5" s="51">
        <v>26.02</v>
      </c>
    </row>
    <row r="6" spans="2:14" s="2" customFormat="1" ht="15.75" x14ac:dyDescent="0.2">
      <c r="B6" s="58" t="s">
        <v>135</v>
      </c>
      <c r="C6" s="16">
        <v>2</v>
      </c>
      <c r="D6" s="16">
        <v>1</v>
      </c>
      <c r="E6" s="66">
        <f>C6*D6</f>
        <v>2</v>
      </c>
      <c r="F6" s="18">
        <f>'Respondent Burden'!F12</f>
        <v>0</v>
      </c>
      <c r="G6" s="18">
        <f t="shared" ref="G6" si="0">E6*F6</f>
        <v>0</v>
      </c>
      <c r="H6" s="18">
        <f>G6*0.05</f>
        <v>0</v>
      </c>
      <c r="I6" s="18">
        <f>G6*0.1</f>
        <v>0</v>
      </c>
      <c r="J6" s="19">
        <f>G6*$M$3+H6*$M$4+I6*$M$5</f>
        <v>0</v>
      </c>
      <c r="M6" s="53"/>
    </row>
    <row r="7" spans="2:14" s="2" customFormat="1" ht="41.25" x14ac:dyDescent="0.2">
      <c r="B7" s="58" t="s">
        <v>136</v>
      </c>
      <c r="C7" s="16">
        <v>2</v>
      </c>
      <c r="D7" s="16">
        <v>1</v>
      </c>
      <c r="E7" s="66">
        <f>C7*D7</f>
        <v>2</v>
      </c>
      <c r="F7" s="18">
        <f>'Respondent Burden'!F13</f>
        <v>0</v>
      </c>
      <c r="G7" s="18">
        <f>E7*F7</f>
        <v>0</v>
      </c>
      <c r="H7" s="18">
        <f>G7*0.05</f>
        <v>0</v>
      </c>
      <c r="I7" s="18">
        <f>G7*0.1</f>
        <v>0</v>
      </c>
      <c r="J7" s="19">
        <f>G7*$M$3+H7*$M$4+I7*$M$5</f>
        <v>0</v>
      </c>
      <c r="L7" s="101"/>
    </row>
    <row r="8" spans="2:14" s="2" customFormat="1" ht="15.75" x14ac:dyDescent="0.2">
      <c r="B8" s="58" t="s">
        <v>137</v>
      </c>
      <c r="C8" s="16" t="s">
        <v>27</v>
      </c>
      <c r="D8" s="16"/>
      <c r="E8" s="66"/>
      <c r="F8" s="18"/>
      <c r="G8" s="18"/>
      <c r="H8" s="18"/>
      <c r="I8" s="18"/>
      <c r="J8" s="65"/>
      <c r="L8" s="53"/>
    </row>
    <row r="9" spans="2:14" s="2" customFormat="1" ht="12.75" x14ac:dyDescent="0.2">
      <c r="B9" s="58" t="s">
        <v>101</v>
      </c>
      <c r="C9" s="16" t="s">
        <v>27</v>
      </c>
      <c r="D9" s="16"/>
      <c r="E9" s="66"/>
      <c r="F9" s="67"/>
      <c r="G9" s="67"/>
      <c r="H9" s="67"/>
      <c r="I9" s="67"/>
      <c r="J9" s="57"/>
      <c r="L9" s="53"/>
    </row>
    <row r="10" spans="2:14" s="2" customFormat="1" ht="12.75" x14ac:dyDescent="0.2">
      <c r="B10" s="58" t="s">
        <v>102</v>
      </c>
      <c r="C10" s="16" t="s">
        <v>27</v>
      </c>
      <c r="D10" s="16"/>
      <c r="E10" s="66"/>
      <c r="F10" s="67"/>
      <c r="G10" s="67"/>
      <c r="H10" s="67"/>
      <c r="I10" s="67"/>
      <c r="J10" s="57"/>
      <c r="L10" s="53"/>
    </row>
    <row r="11" spans="2:14" s="2" customFormat="1" ht="12.75" x14ac:dyDescent="0.2">
      <c r="B11" s="58" t="s">
        <v>103</v>
      </c>
      <c r="C11" s="16">
        <v>4</v>
      </c>
      <c r="D11" s="16">
        <v>1</v>
      </c>
      <c r="E11" s="66">
        <f>C11*D11</f>
        <v>4</v>
      </c>
      <c r="F11" s="18">
        <v>0</v>
      </c>
      <c r="G11" s="18">
        <f>E11*F11</f>
        <v>0</v>
      </c>
      <c r="H11" s="18">
        <f>G11*0.05</f>
        <v>0</v>
      </c>
      <c r="I11" s="18">
        <f>G11*0.1</f>
        <v>0</v>
      </c>
      <c r="J11" s="19">
        <f>G11*$M$3+H11*$M$4+I11*$M$5</f>
        <v>0</v>
      </c>
      <c r="L11" s="53"/>
    </row>
    <row r="12" spans="2:14" s="2" customFormat="1" ht="12.75" x14ac:dyDescent="0.2">
      <c r="B12" s="58" t="s">
        <v>104</v>
      </c>
      <c r="C12" s="16">
        <v>4</v>
      </c>
      <c r="D12" s="16">
        <v>1</v>
      </c>
      <c r="E12" s="66">
        <f>C12*D12</f>
        <v>4</v>
      </c>
      <c r="F12" s="18">
        <v>0</v>
      </c>
      <c r="G12" s="18">
        <f>E12*F12</f>
        <v>0</v>
      </c>
      <c r="H12" s="18">
        <f>G12*0.05</f>
        <v>0</v>
      </c>
      <c r="I12" s="18">
        <f>G12*0.1</f>
        <v>0</v>
      </c>
      <c r="J12" s="19">
        <f>G12*$M$3+H12*$M$4+I12*$M$5</f>
        <v>0</v>
      </c>
      <c r="L12" s="53"/>
      <c r="N12" s="17"/>
    </row>
    <row r="13" spans="2:14" s="2" customFormat="1" ht="41.25" x14ac:dyDescent="0.2">
      <c r="B13" s="58" t="s">
        <v>138</v>
      </c>
      <c r="C13" s="16">
        <v>16</v>
      </c>
      <c r="D13" s="16">
        <v>1</v>
      </c>
      <c r="E13" s="66">
        <f>C13*D13</f>
        <v>16</v>
      </c>
      <c r="F13" s="18">
        <v>0</v>
      </c>
      <c r="G13" s="18">
        <f>E13*F13</f>
        <v>0</v>
      </c>
      <c r="H13" s="18">
        <f>G13*0.05</f>
        <v>0</v>
      </c>
      <c r="I13" s="18">
        <f>G13*0.1</f>
        <v>0</v>
      </c>
      <c r="J13" s="19">
        <f>G13*$M$3+H13*$M$4+I13*$M$5</f>
        <v>0</v>
      </c>
      <c r="L13" s="53"/>
    </row>
    <row r="14" spans="2:14" s="2" customFormat="1" ht="12.75" x14ac:dyDescent="0.2">
      <c r="B14" s="58" t="s">
        <v>105</v>
      </c>
      <c r="C14" s="16" t="s">
        <v>27</v>
      </c>
      <c r="D14" s="16"/>
      <c r="E14" s="66"/>
      <c r="F14" s="67"/>
      <c r="G14" s="67"/>
      <c r="H14" s="67"/>
      <c r="I14" s="67"/>
      <c r="J14" s="57"/>
      <c r="L14" s="53"/>
    </row>
    <row r="15" spans="2:14" s="2" customFormat="1" ht="12.75" x14ac:dyDescent="0.2">
      <c r="B15" s="58" t="s">
        <v>106</v>
      </c>
      <c r="C15" s="16" t="s">
        <v>27</v>
      </c>
      <c r="D15" s="16"/>
      <c r="E15" s="66"/>
      <c r="F15" s="67"/>
      <c r="G15" s="67"/>
      <c r="H15" s="67"/>
      <c r="I15" s="67"/>
      <c r="J15" s="57"/>
      <c r="L15" s="53"/>
    </row>
    <row r="16" spans="2:14" s="2" customFormat="1" ht="12.75" x14ac:dyDescent="0.2">
      <c r="B16" s="58" t="s">
        <v>107</v>
      </c>
      <c r="C16" s="16" t="s">
        <v>27</v>
      </c>
      <c r="D16" s="16"/>
      <c r="E16" s="66"/>
      <c r="F16" s="67"/>
      <c r="G16" s="67"/>
      <c r="H16" s="67"/>
      <c r="I16" s="67"/>
      <c r="J16" s="57"/>
      <c r="L16" s="53"/>
    </row>
    <row r="17" spans="1:16" s="2" customFormat="1" ht="15.75" x14ac:dyDescent="0.2">
      <c r="B17" s="58" t="s">
        <v>108</v>
      </c>
      <c r="C17" s="16">
        <v>2</v>
      </c>
      <c r="D17" s="16">
        <v>1</v>
      </c>
      <c r="E17" s="66">
        <f>C17*D17</f>
        <v>2</v>
      </c>
      <c r="F17" s="18">
        <f>'Respondent Burden'!F23</f>
        <v>0</v>
      </c>
      <c r="G17" s="18">
        <f>E17*F17</f>
        <v>0</v>
      </c>
      <c r="H17" s="18">
        <f t="shared" ref="H17" si="1">G17*0.05</f>
        <v>0</v>
      </c>
      <c r="I17" s="18">
        <f t="shared" ref="I17" si="2">G17*0.1</f>
        <v>0</v>
      </c>
      <c r="J17" s="19">
        <f t="shared" ref="J17" si="3">G17*$M$3+H17*$M$4+I17*$M$5</f>
        <v>0</v>
      </c>
      <c r="L17" s="101"/>
    </row>
    <row r="18" spans="1:16" s="2" customFormat="1" ht="15.75" x14ac:dyDescent="0.2">
      <c r="B18" s="58" t="s">
        <v>139</v>
      </c>
      <c r="C18" s="16">
        <v>2</v>
      </c>
      <c r="D18" s="16">
        <v>1</v>
      </c>
      <c r="E18" s="66">
        <f t="shared" ref="E18:E22" si="4">C18*D18</f>
        <v>2</v>
      </c>
      <c r="F18" s="18">
        <v>2</v>
      </c>
      <c r="G18" s="18">
        <f t="shared" ref="G18" si="5">E18*F18</f>
        <v>4</v>
      </c>
      <c r="H18" s="64">
        <f t="shared" ref="H18" si="6">G18*0.05</f>
        <v>0.2</v>
      </c>
      <c r="I18" s="64">
        <f t="shared" ref="I18" si="7">G18*0.1</f>
        <v>0.4</v>
      </c>
      <c r="J18" s="104">
        <f>G18*$M$3+H18*$M$4+I18*$M$5</f>
        <v>215.68799999999999</v>
      </c>
      <c r="L18" s="53"/>
    </row>
    <row r="19" spans="1:16" s="2" customFormat="1" ht="15.75" x14ac:dyDescent="0.2">
      <c r="B19" s="58" t="s">
        <v>140</v>
      </c>
      <c r="C19" s="16" t="s">
        <v>27</v>
      </c>
      <c r="D19" s="16"/>
      <c r="E19" s="66"/>
      <c r="F19" s="18"/>
      <c r="G19" s="18"/>
      <c r="H19" s="18"/>
      <c r="I19" s="18"/>
      <c r="J19" s="19"/>
      <c r="L19" s="53"/>
      <c r="N19" s="17"/>
    </row>
    <row r="20" spans="1:16" s="2" customFormat="1" ht="15.75" x14ac:dyDescent="0.2">
      <c r="B20" s="58" t="s">
        <v>145</v>
      </c>
      <c r="C20" s="16">
        <v>24</v>
      </c>
      <c r="D20" s="16">
        <v>1</v>
      </c>
      <c r="E20" s="66">
        <f>C20*D20</f>
        <v>24</v>
      </c>
      <c r="F20" s="18">
        <v>0</v>
      </c>
      <c r="G20" s="18">
        <f>E20*F20</f>
        <v>0</v>
      </c>
      <c r="H20" s="18">
        <f>G20*0.05</f>
        <v>0</v>
      </c>
      <c r="I20" s="18">
        <f>G20*0.1</f>
        <v>0</v>
      </c>
      <c r="J20" s="19">
        <f>G20*$M$3+H20*$M$4+I20*$M$5</f>
        <v>0</v>
      </c>
      <c r="L20" s="53"/>
    </row>
    <row r="21" spans="1:16" s="2" customFormat="1" ht="12.75" x14ac:dyDescent="0.2">
      <c r="B21" s="58" t="s">
        <v>109</v>
      </c>
      <c r="C21" s="95"/>
      <c r="D21" s="95"/>
      <c r="E21" s="95"/>
      <c r="F21" s="95"/>
      <c r="G21" s="95"/>
      <c r="H21" s="95"/>
      <c r="I21" s="95"/>
      <c r="J21" s="95"/>
      <c r="M21" s="53"/>
    </row>
    <row r="22" spans="1:16" s="2" customFormat="1" ht="41.25" x14ac:dyDescent="0.2">
      <c r="B22" s="58" t="s">
        <v>142</v>
      </c>
      <c r="C22" s="16">
        <v>8</v>
      </c>
      <c r="D22" s="16">
        <v>1</v>
      </c>
      <c r="E22" s="66">
        <f t="shared" si="4"/>
        <v>8</v>
      </c>
      <c r="F22" s="18">
        <v>2</v>
      </c>
      <c r="G22" s="18">
        <f t="shared" ref="G22" si="8">E22*F22</f>
        <v>16</v>
      </c>
      <c r="H22" s="64">
        <f t="shared" ref="H22" si="9">G22*0.05</f>
        <v>0.8</v>
      </c>
      <c r="I22" s="64">
        <f t="shared" ref="I22" si="10">G22*0.1</f>
        <v>1.6</v>
      </c>
      <c r="J22" s="104">
        <f>G22*$M$3+H22*$M$4+I22*$M$5</f>
        <v>862.75199999999995</v>
      </c>
      <c r="L22" s="84"/>
      <c r="M22" s="53"/>
    </row>
    <row r="23" spans="1:16" s="2" customFormat="1" ht="15.75" x14ac:dyDescent="0.2">
      <c r="B23" s="58" t="s">
        <v>143</v>
      </c>
      <c r="C23" s="16">
        <v>2</v>
      </c>
      <c r="D23" s="16">
        <v>2</v>
      </c>
      <c r="E23" s="66">
        <f>C23*D23</f>
        <v>4</v>
      </c>
      <c r="F23" s="18">
        <f>'Respondent Burden'!F29</f>
        <v>19</v>
      </c>
      <c r="G23" s="18">
        <f>E23*F23</f>
        <v>76</v>
      </c>
      <c r="H23" s="64">
        <f t="shared" ref="H23" si="11">G23*0.05</f>
        <v>3.8000000000000003</v>
      </c>
      <c r="I23" s="64">
        <f t="shared" ref="I23" si="12">G23*0.1</f>
        <v>7.6000000000000005</v>
      </c>
      <c r="J23" s="104">
        <f t="shared" ref="J23" si="13">G23*$M$3+H23*$M$4+I23*$M$5</f>
        <v>4098.0720000000001</v>
      </c>
      <c r="M23" s="53"/>
      <c r="O23" s="17"/>
    </row>
    <row r="24" spans="1:16" s="2" customFormat="1" ht="28.5" x14ac:dyDescent="0.2">
      <c r="B24" s="58" t="s">
        <v>147</v>
      </c>
      <c r="C24" s="16">
        <v>2</v>
      </c>
      <c r="D24" s="16">
        <v>1</v>
      </c>
      <c r="E24" s="66">
        <f>C24*D24</f>
        <v>2</v>
      </c>
      <c r="F24" s="64">
        <f>'Respondent Burden'!F30</f>
        <v>1.6</v>
      </c>
      <c r="G24" s="64">
        <f>E24*F24</f>
        <v>3.2</v>
      </c>
      <c r="H24" s="67">
        <f t="shared" ref="H24" si="14">G24*0.05</f>
        <v>0.16000000000000003</v>
      </c>
      <c r="I24" s="67">
        <f>G24*0.1</f>
        <v>0.32000000000000006</v>
      </c>
      <c r="J24" s="104">
        <f t="shared" ref="J24" si="15">G24*$M$3+H24*$M$4+I24*$M$5</f>
        <v>172.5504</v>
      </c>
      <c r="M24" s="53"/>
    </row>
    <row r="25" spans="1:16" s="2" customFormat="1" ht="13.5" x14ac:dyDescent="0.2">
      <c r="B25" s="58" t="s">
        <v>98</v>
      </c>
      <c r="C25" s="16" t="s">
        <v>27</v>
      </c>
      <c r="D25" s="16"/>
      <c r="E25" s="66"/>
      <c r="F25" s="64"/>
      <c r="G25" s="64"/>
      <c r="H25" s="67"/>
      <c r="I25" s="67"/>
      <c r="J25" s="57"/>
      <c r="L25" s="83"/>
      <c r="M25" s="53"/>
    </row>
    <row r="26" spans="1:16" s="2" customFormat="1" ht="12.75" x14ac:dyDescent="0.2">
      <c r="B26" s="129" t="s">
        <v>163</v>
      </c>
      <c r="C26" s="130"/>
      <c r="D26" s="130"/>
      <c r="E26" s="130"/>
      <c r="F26" s="131"/>
      <c r="G26" s="128">
        <f>SUM(G6:I25)</f>
        <v>114.07999999999998</v>
      </c>
      <c r="H26" s="128"/>
      <c r="I26" s="128"/>
      <c r="J26" s="105">
        <f>ROUND(SUM(J6:J25),-1)</f>
        <v>5350</v>
      </c>
      <c r="K26" s="47"/>
      <c r="L26" s="42"/>
      <c r="M26" s="54"/>
    </row>
    <row r="27" spans="1:16" s="5" customFormat="1" ht="12.75" x14ac:dyDescent="0.2">
      <c r="A27" s="2"/>
      <c r="B27" s="92"/>
      <c r="C27" s="46"/>
      <c r="D27" s="40"/>
      <c r="E27" s="40"/>
      <c r="F27" s="41"/>
      <c r="G27" s="47"/>
      <c r="H27" s="2"/>
      <c r="I27" s="2"/>
      <c r="J27" s="2"/>
      <c r="K27" s="42"/>
    </row>
    <row r="28" spans="1:16" s="85" customFormat="1" x14ac:dyDescent="0.25">
      <c r="K28" s="47"/>
    </row>
    <row r="29" spans="1:16" s="85" customFormat="1" x14ac:dyDescent="0.25">
      <c r="B29" s="79" t="s">
        <v>54</v>
      </c>
      <c r="C29" s="5"/>
      <c r="D29" s="5"/>
      <c r="E29" s="5"/>
      <c r="F29" s="5"/>
      <c r="G29" s="5"/>
      <c r="H29" s="5"/>
      <c r="I29" s="5"/>
      <c r="J29" s="5"/>
      <c r="L29" s="5"/>
      <c r="M29" s="5"/>
    </row>
    <row r="30" spans="1:16" s="85" customFormat="1" ht="39" customHeight="1" x14ac:dyDescent="0.25">
      <c r="B30" s="120" t="s">
        <v>167</v>
      </c>
      <c r="C30" s="120"/>
      <c r="D30" s="120"/>
      <c r="E30" s="120"/>
      <c r="F30" s="120"/>
      <c r="G30" s="120"/>
      <c r="H30" s="120"/>
      <c r="I30" s="120"/>
      <c r="J30" s="120"/>
      <c r="K30" s="80"/>
      <c r="L30" s="80"/>
      <c r="M30" s="80"/>
    </row>
    <row r="31" spans="1:16" ht="26.25" customHeight="1" x14ac:dyDescent="0.25">
      <c r="B31" s="121" t="s">
        <v>164</v>
      </c>
      <c r="C31" s="121"/>
      <c r="D31" s="121"/>
      <c r="E31" s="121"/>
      <c r="F31" s="121"/>
      <c r="G31" s="121"/>
      <c r="H31" s="121"/>
      <c r="I31" s="121"/>
      <c r="J31" s="121"/>
      <c r="K31" s="68"/>
      <c r="L31" s="68"/>
      <c r="M31" s="68"/>
    </row>
    <row r="32" spans="1:16" s="5" customFormat="1" x14ac:dyDescent="0.25">
      <c r="A32" s="2"/>
      <c r="B32" s="120" t="s">
        <v>110</v>
      </c>
      <c r="C32" s="120"/>
      <c r="D32" s="120"/>
      <c r="E32" s="120"/>
      <c r="F32" s="120"/>
      <c r="G32" s="120"/>
      <c r="H32" s="120"/>
      <c r="I32" s="120"/>
      <c r="J32" s="120"/>
      <c r="P32" s="85"/>
    </row>
    <row r="33" spans="1:16" s="85" customFormat="1" x14ac:dyDescent="0.25">
      <c r="B33" s="121" t="s">
        <v>168</v>
      </c>
      <c r="C33" s="121"/>
      <c r="D33" s="121"/>
      <c r="E33" s="121"/>
      <c r="F33" s="121"/>
      <c r="G33" s="121"/>
      <c r="H33" s="121"/>
      <c r="I33" s="121"/>
      <c r="J33" s="121"/>
      <c r="M33" s="109"/>
    </row>
    <row r="34" spans="1:16" s="85" customFormat="1" x14ac:dyDescent="0.25">
      <c r="B34" s="68" t="s">
        <v>113</v>
      </c>
      <c r="C34" s="94"/>
      <c r="D34" s="94"/>
      <c r="E34" s="94"/>
      <c r="F34" s="94"/>
      <c r="G34" s="94"/>
      <c r="H34" s="94"/>
      <c r="I34" s="94"/>
      <c r="J34" s="94"/>
    </row>
    <row r="35" spans="1:16" s="5" customFormat="1" x14ac:dyDescent="0.25">
      <c r="A35" s="2"/>
      <c r="B35" s="120" t="s">
        <v>118</v>
      </c>
      <c r="C35" s="120"/>
      <c r="D35" s="120"/>
      <c r="E35" s="120"/>
      <c r="F35" s="120"/>
      <c r="G35" s="120"/>
      <c r="H35" s="120"/>
      <c r="I35" s="120"/>
      <c r="J35" s="120"/>
      <c r="P35" s="85"/>
    </row>
    <row r="36" spans="1:16" s="85" customFormat="1" x14ac:dyDescent="0.25">
      <c r="B36" s="121" t="s">
        <v>165</v>
      </c>
      <c r="C36" s="121"/>
      <c r="D36" s="121"/>
      <c r="E36" s="121"/>
      <c r="F36" s="121"/>
      <c r="G36" s="121"/>
      <c r="H36" s="121"/>
      <c r="I36" s="121"/>
      <c r="J36" s="121"/>
      <c r="M36" s="109"/>
    </row>
    <row r="37" spans="1:16" s="85" customFormat="1" x14ac:dyDescent="0.25">
      <c r="B37" s="68" t="s">
        <v>114</v>
      </c>
      <c r="C37" s="94"/>
      <c r="D37" s="94"/>
      <c r="E37" s="94"/>
      <c r="F37" s="94"/>
      <c r="G37" s="94"/>
      <c r="H37" s="94"/>
      <c r="I37" s="94"/>
      <c r="J37" s="94"/>
    </row>
    <row r="38" spans="1:16" s="5" customFormat="1" x14ac:dyDescent="0.25">
      <c r="A38" s="2"/>
      <c r="B38" s="120" t="s">
        <v>141</v>
      </c>
      <c r="C38" s="120"/>
      <c r="D38" s="120"/>
      <c r="E38" s="120"/>
      <c r="F38" s="120"/>
      <c r="G38" s="120"/>
      <c r="H38" s="120"/>
      <c r="I38" s="120"/>
      <c r="J38" s="120"/>
      <c r="P38" s="85"/>
    </row>
    <row r="39" spans="1:16" s="85" customFormat="1" x14ac:dyDescent="0.25">
      <c r="B39" s="68" t="s">
        <v>148</v>
      </c>
      <c r="C39" s="94"/>
      <c r="D39" s="94"/>
      <c r="E39" s="94"/>
      <c r="F39" s="94"/>
      <c r="G39" s="94"/>
      <c r="H39" s="94"/>
      <c r="I39" s="94"/>
      <c r="J39" s="94"/>
    </row>
    <row r="40" spans="1:16" x14ac:dyDescent="0.25">
      <c r="B40" s="120" t="s">
        <v>144</v>
      </c>
      <c r="C40" s="120"/>
      <c r="D40" s="120"/>
      <c r="E40" s="120"/>
      <c r="F40" s="120"/>
      <c r="G40" s="120"/>
      <c r="H40" s="120"/>
      <c r="I40" s="120"/>
      <c r="J40" s="120"/>
      <c r="K40" s="68"/>
      <c r="L40" s="68"/>
      <c r="M40" s="68"/>
    </row>
    <row r="41" spans="1:16" s="85" customFormat="1" ht="26.25" customHeight="1" x14ac:dyDescent="0.25">
      <c r="B41" s="121" t="s">
        <v>146</v>
      </c>
      <c r="C41" s="121"/>
      <c r="D41" s="121"/>
      <c r="E41" s="121"/>
      <c r="F41" s="121"/>
      <c r="G41" s="121"/>
      <c r="H41" s="121"/>
      <c r="I41" s="121"/>
      <c r="J41" s="121"/>
    </row>
    <row r="42" spans="1:16" ht="19.5" customHeight="1" x14ac:dyDescent="0.25">
      <c r="B42" s="76" t="s">
        <v>162</v>
      </c>
      <c r="C42" s="91"/>
      <c r="D42" s="91"/>
      <c r="E42" s="91"/>
      <c r="F42" s="91"/>
      <c r="G42" s="91"/>
      <c r="H42" s="91"/>
      <c r="I42" s="91"/>
      <c r="J42" s="91"/>
      <c r="K42" s="68"/>
      <c r="L42" s="68"/>
      <c r="M42" s="68"/>
    </row>
    <row r="43" spans="1:16" s="5" customFormat="1" x14ac:dyDescent="0.25">
      <c r="A43" s="2"/>
      <c r="P43" s="85"/>
    </row>
  </sheetData>
  <mergeCells count="12">
    <mergeCell ref="B26:F26"/>
    <mergeCell ref="B3:B4"/>
    <mergeCell ref="G26:I26"/>
    <mergeCell ref="B30:J30"/>
    <mergeCell ref="B31:J31"/>
    <mergeCell ref="B41:J41"/>
    <mergeCell ref="B32:J32"/>
    <mergeCell ref="B33:J33"/>
    <mergeCell ref="B40:J40"/>
    <mergeCell ref="B38:J38"/>
    <mergeCell ref="B35:J35"/>
    <mergeCell ref="B36:J36"/>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
  <sheetViews>
    <sheetView workbookViewId="0">
      <selection activeCell="B4" sqref="B4"/>
    </sheetView>
  </sheetViews>
  <sheetFormatPr defaultColWidth="9.140625" defaultRowHeight="12.75" x14ac:dyDescent="0.2"/>
  <cols>
    <col min="1" max="1" width="1" style="1" customWidth="1"/>
    <col min="2" max="2" width="25.28515625" style="1" bestFit="1" customWidth="1"/>
    <col min="3" max="3" width="12.5703125" style="1" customWidth="1"/>
    <col min="4" max="4" width="12.7109375" style="1" customWidth="1"/>
    <col min="5" max="5" width="14.42578125" style="1" customWidth="1"/>
    <col min="6" max="6" width="12.5703125" style="1" customWidth="1"/>
    <col min="7" max="7" width="11.140625" style="1" customWidth="1"/>
    <col min="8" max="8" width="10" style="1" customWidth="1"/>
    <col min="9" max="9" width="8.5703125" style="1" bestFit="1" customWidth="1"/>
    <col min="10" max="10" width="8" style="1" bestFit="1" customWidth="1"/>
    <col min="11" max="13" width="9.140625" style="1"/>
    <col min="14" max="14" width="10.28515625" style="1" bestFit="1" customWidth="1"/>
    <col min="15" max="16384" width="9.140625" style="1"/>
  </cols>
  <sheetData>
    <row r="2" spans="2:2" x14ac:dyDescent="0.2">
      <c r="B2" s="1"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 Respondents</vt:lpstr>
      <vt:lpstr># Responses</vt:lpstr>
      <vt:lpstr>Respondent Burden</vt:lpstr>
      <vt:lpstr>Agency Burden</vt:lpstr>
      <vt:lpstr>Capital &amp; O&amp;M</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dc:creator>
  <cp:lastModifiedBy>wwrigley</cp:lastModifiedBy>
  <dcterms:created xsi:type="dcterms:W3CDTF">2014-10-21T14:07:44Z</dcterms:created>
  <dcterms:modified xsi:type="dcterms:W3CDTF">2018-12-10T19:18:04Z</dcterms:modified>
</cp:coreProperties>
</file>