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F:\New ICRs\"/>
    </mc:Choice>
  </mc:AlternateContent>
  <xr:revisionPtr revIDLastSave="0" documentId="8_{7997A1D0-DC5B-4382-BDF7-E1A46F903EB2}" xr6:coauthVersionLast="31" xr6:coauthVersionMax="31" xr10:uidLastSave="{00000000-0000-0000-0000-000000000000}"/>
  <bookViews>
    <workbookView xWindow="0" yWindow="0" windowWidth="19200" windowHeight="7965" xr2:uid="{2F0EEA78-A85A-457F-9D47-21786B91828C}"/>
  </bookViews>
  <sheets>
    <sheet name="Table 1" sheetId="1" r:id="rId1"/>
    <sheet name="Table 2" sheetId="2" r:id="rId2"/>
    <sheet name="Capital O&amp;M" sheetId="3" r:id="rId3"/>
    <sheet name="Number of Responses" sheetId="4" r:id="rId4"/>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28" i="1" l="1"/>
  <c r="P5" i="2" l="1"/>
  <c r="C9" i="4"/>
  <c r="C8" i="4"/>
  <c r="C7" i="4"/>
  <c r="C6" i="4"/>
  <c r="E6" i="4" s="1"/>
  <c r="C5" i="4"/>
  <c r="C4" i="4"/>
  <c r="B8" i="4"/>
  <c r="B7" i="4"/>
  <c r="B5" i="4"/>
  <c r="B4" i="4"/>
  <c r="P6" i="1"/>
  <c r="M3" i="1" s="1"/>
  <c r="P5" i="1"/>
  <c r="L3" i="1" s="1"/>
  <c r="P4" i="1"/>
  <c r="K3" i="1" s="1"/>
  <c r="E5" i="4" l="1"/>
  <c r="E4" i="4"/>
  <c r="E7" i="4"/>
  <c r="E8" i="4"/>
  <c r="D25" i="1" l="1"/>
  <c r="F25" i="1" s="1"/>
  <c r="D23" i="1"/>
  <c r="F23" i="1" s="1"/>
  <c r="E17" i="1"/>
  <c r="B9" i="4" s="1"/>
  <c r="E9" i="4" s="1"/>
  <c r="E10" i="4" s="1"/>
  <c r="D17" i="1"/>
  <c r="F17" i="1" s="1"/>
  <c r="D16" i="1"/>
  <c r="F16" i="1" s="1"/>
  <c r="D14" i="1"/>
  <c r="F14" i="1" s="1"/>
  <c r="D13" i="1"/>
  <c r="F13" i="1" s="1"/>
  <c r="D12" i="1"/>
  <c r="F12" i="1" s="1"/>
  <c r="D9" i="1"/>
  <c r="F9" i="1" s="1"/>
  <c r="H9" i="1" s="1"/>
  <c r="D8" i="1"/>
  <c r="F8" i="1" s="1"/>
  <c r="D6" i="1"/>
  <c r="F6" i="1" s="1"/>
  <c r="G3" i="3"/>
  <c r="D3" i="3"/>
  <c r="E13" i="2"/>
  <c r="D13" i="2"/>
  <c r="D12" i="2"/>
  <c r="F12" i="2" s="1"/>
  <c r="D11" i="2"/>
  <c r="F11" i="2" s="1"/>
  <c r="D10" i="2"/>
  <c r="F10" i="2" s="1"/>
  <c r="D9" i="2"/>
  <c r="F9" i="2" s="1"/>
  <c r="H9" i="2" s="1"/>
  <c r="D8" i="2"/>
  <c r="F8" i="2" s="1"/>
  <c r="G8" i="2" s="1"/>
  <c r="D7" i="2"/>
  <c r="F7" i="2" s="1"/>
  <c r="P6" i="2"/>
  <c r="M3" i="2" s="1"/>
  <c r="D5" i="2"/>
  <c r="F5" i="2" s="1"/>
  <c r="H5" i="2" s="1"/>
  <c r="K3" i="2"/>
  <c r="P4" i="2"/>
  <c r="L3" i="2" s="1"/>
  <c r="D4" i="2"/>
  <c r="F4" i="2" s="1"/>
  <c r="H7" i="2" l="1"/>
  <c r="G7" i="2"/>
  <c r="H12" i="2"/>
  <c r="G12" i="2"/>
  <c r="F13" i="2"/>
  <c r="G13" i="2" s="1"/>
  <c r="G25" i="1"/>
  <c r="I25" i="1" s="1"/>
  <c r="H25" i="1"/>
  <c r="G6" i="1"/>
  <c r="F18" i="1" s="1"/>
  <c r="H6" i="1"/>
  <c r="H16" i="1"/>
  <c r="G16" i="1"/>
  <c r="I16" i="1" s="1"/>
  <c r="H8" i="1"/>
  <c r="G8" i="1"/>
  <c r="G13" i="1"/>
  <c r="H13" i="1"/>
  <c r="G17" i="1"/>
  <c r="H17" i="1"/>
  <c r="H23" i="1"/>
  <c r="G23" i="1"/>
  <c r="I23" i="1" s="1"/>
  <c r="H12" i="1"/>
  <c r="G12" i="1"/>
  <c r="I12" i="1" s="1"/>
  <c r="H14" i="1"/>
  <c r="G14" i="1"/>
  <c r="G9" i="1"/>
  <c r="I9" i="1" s="1"/>
  <c r="H10" i="2"/>
  <c r="G10" i="2"/>
  <c r="H11" i="2"/>
  <c r="G11" i="2"/>
  <c r="I11" i="2" s="1"/>
  <c r="I12" i="2"/>
  <c r="G4" i="2"/>
  <c r="H4" i="2"/>
  <c r="H8" i="2"/>
  <c r="I8" i="2" s="1"/>
  <c r="G9" i="2"/>
  <c r="I9" i="2" s="1"/>
  <c r="G5" i="2"/>
  <c r="I5" i="2" s="1"/>
  <c r="I10" i="2" l="1"/>
  <c r="F26" i="1"/>
  <c r="I6" i="1"/>
  <c r="I7" i="2"/>
  <c r="I26" i="1"/>
  <c r="I14" i="1"/>
  <c r="H13" i="2"/>
  <c r="I13" i="2" s="1"/>
  <c r="F14" i="2"/>
  <c r="I4" i="2"/>
  <c r="I17" i="1"/>
  <c r="I13" i="1"/>
  <c r="I8" i="1"/>
  <c r="F27" i="1" l="1"/>
  <c r="K29" i="1" s="1"/>
  <c r="I14" i="2"/>
  <c r="I18" i="1"/>
  <c r="I27" i="1" l="1"/>
  <c r="I29" i="1" s="1"/>
</calcChain>
</file>

<file path=xl/sharedStrings.xml><?xml version="1.0" encoding="utf-8"?>
<sst xmlns="http://schemas.openxmlformats.org/spreadsheetml/2006/main" count="128" uniqueCount="116">
  <si>
    <t>Table 1: Annual Respondent Burden and Cost – NSPS for Metal Furniture Coating (40 CFR Part 60, Subpart EE) (Renewal)</t>
  </si>
  <si>
    <t>Managerial
(per hour)</t>
  </si>
  <si>
    <t>Technical
(per hour)</t>
  </si>
  <si>
    <t>Clerical
(per hour)</t>
  </si>
  <si>
    <t>N/A</t>
  </si>
  <si>
    <t>Labor Type</t>
  </si>
  <si>
    <t>Mgmt.</t>
  </si>
  <si>
    <t>Tech.</t>
  </si>
  <si>
    <t>Cler.</t>
  </si>
  <si>
    <t>See 3b</t>
  </si>
  <si>
    <t>Notification of Actual Startup</t>
  </si>
  <si>
    <t>Subtotal for Reporting Requirements</t>
  </si>
  <si>
    <t>Subtotal for Recordkeeping Requirements</t>
  </si>
  <si>
    <t>hr/resp</t>
  </si>
  <si>
    <r>
      <t xml:space="preserve">Table 2: Average Annual EPA Burden and Cost – </t>
    </r>
    <r>
      <rPr>
        <b/>
        <sz val="12"/>
        <color indexed="8"/>
        <rFont val="Times New Roman"/>
        <family val="1"/>
      </rPr>
      <t>NSPS for Metal Furniture Coating (40 CFR Part 60, Subpart EE)</t>
    </r>
    <r>
      <rPr>
        <b/>
        <sz val="12"/>
        <color indexed="8"/>
        <rFont val="Times New Roman"/>
        <family val="1"/>
      </rPr>
      <t xml:space="preserve"> (Renewal)</t>
    </r>
  </si>
  <si>
    <t>Hourly Mean Wage</t>
  </si>
  <si>
    <t>With  Fringe &amp; Overhead</t>
  </si>
  <si>
    <t>(GS- 12, step 1) - Tech.</t>
  </si>
  <si>
    <t>(GS- 13, step 5) - Mgmt.</t>
  </si>
  <si>
    <t>(GS-6, step 3) - Cler.</t>
  </si>
  <si>
    <t>Notification of Construction</t>
  </si>
  <si>
    <t>Notification of Initial Startup</t>
  </si>
  <si>
    <t>Capital/Startup vs. Operation and Maintenance (O&amp;M) Costs</t>
  </si>
  <si>
    <t>(A)
Continuous Monitoring Device</t>
  </si>
  <si>
    <t>(B)
Capital/Startup Cost for One Respondent</t>
  </si>
  <si>
    <t>(C)
Number of New Respondents</t>
  </si>
  <si>
    <t>(D)
Total Capital/Startup Cost
(B x C)</t>
  </si>
  <si>
    <t>(E)
Annual O&amp;M Costs for One Respondent</t>
  </si>
  <si>
    <t>(F)
Number of Respondents with O&amp;M</t>
  </si>
  <si>
    <t>(G)
Total O&amp;M
(E x F)</t>
  </si>
  <si>
    <t>Temperature</t>
  </si>
  <si>
    <r>
      <t>Total Annual Responses</t>
    </r>
    <r>
      <rPr>
        <sz val="8"/>
        <color theme="1"/>
        <rFont val="Times New Roman"/>
        <family val="1"/>
      </rPr>
      <t> </t>
    </r>
  </si>
  <si>
    <t>(A)</t>
  </si>
  <si>
    <t>Information Collection Activity</t>
  </si>
  <si>
    <t>(B)</t>
  </si>
  <si>
    <t>Number of Respondents</t>
  </si>
  <si>
    <t>(C)</t>
  </si>
  <si>
    <t>Number of Responses</t>
  </si>
  <si>
    <t>(D)</t>
  </si>
  <si>
    <t>Number of Existing Respondents That Keep Records But Do Not Submit Reports</t>
  </si>
  <si>
    <t>(E)</t>
  </si>
  <si>
    <t>Notification of initial performance test</t>
  </si>
  <si>
    <t>Notification of actual startup</t>
  </si>
  <si>
    <t>Initial performance test report</t>
  </si>
  <si>
    <t>Semiannual report</t>
  </si>
  <si>
    <t>Total</t>
  </si>
  <si>
    <t>Total Annual  Responses
E=(BxC)+D</t>
  </si>
  <si>
    <t>Quarterly Excess Emissions Report and Semiannual Monitoring Systems Performance Report</t>
  </si>
  <si>
    <t>1.  Applications</t>
  </si>
  <si>
    <t>2.  Survey and Studies</t>
  </si>
  <si>
    <t>3.  Reporting requirements</t>
  </si>
  <si>
    <t>Burden Item</t>
  </si>
  <si>
    <t xml:space="preserve">          B. Required Activities</t>
  </si>
  <si>
    <t xml:space="preserve">               Initial Performance Tests</t>
  </si>
  <si>
    <t xml:space="preserve">          C. Gather Existing Information</t>
  </si>
  <si>
    <t xml:space="preserve">          D. Write Report</t>
  </si>
  <si>
    <t xml:space="preserve">                Notification of Construction or Reconstruction</t>
  </si>
  <si>
    <t xml:space="preserve">                Notification of Initial Performance Test</t>
  </si>
  <si>
    <t xml:space="preserve">                Notification of Actual Startup</t>
  </si>
  <si>
    <t xml:space="preserve">                Report of Performance Test</t>
  </si>
  <si>
    <t>4.  Recordkeeping requirements</t>
  </si>
  <si>
    <t xml:space="preserve">     A. Familiarization with regulatory requirements</t>
  </si>
  <si>
    <t xml:space="preserve">     B. Plan activities</t>
  </si>
  <si>
    <t xml:space="preserve">     C. Implement activities</t>
  </si>
  <si>
    <t xml:space="preserve">     D. Develop record system</t>
  </si>
  <si>
    <t>Person‑Hours per occurrence
(A)</t>
  </si>
  <si>
    <t>Number of occurrences per year
(B)</t>
  </si>
  <si>
    <t>Person‑Hours per respondent per year
(C=AxB)
(C )</t>
  </si>
  <si>
    <t>Managerial Person Hours per Year
(F=Ex0.05)
(F)</t>
  </si>
  <si>
    <t>Clerical Person Hours per Year
(G=Ex0.10)
(G)</t>
  </si>
  <si>
    <t>Technical Person Hours per Year
(E=CxD)
(E)</t>
  </si>
  <si>
    <t>Activity</t>
  </si>
  <si>
    <t>EPA Hours per Occurrence
(A)</t>
  </si>
  <si>
    <t>Required activities</t>
  </si>
  <si>
    <t xml:space="preserve">         Report review </t>
  </si>
  <si>
    <t>Hours Per Response</t>
  </si>
  <si>
    <r>
      <rPr>
        <b/>
        <sz val="9"/>
        <rFont val="Times New Roman"/>
        <family val="1"/>
      </rPr>
      <t>Notification o</t>
    </r>
    <r>
      <rPr>
        <b/>
        <sz val="9"/>
        <color theme="1"/>
        <rFont val="Times New Roman"/>
        <family val="1"/>
      </rPr>
      <t>f construction/reconstruction</t>
    </r>
  </si>
  <si>
    <t>EPA Person Hours per Year
(C=AxB)
(C)</t>
  </si>
  <si>
    <t xml:space="preserve">         A.  Familiarization with regulatory requirements</t>
  </si>
  <si>
    <r>
      <t xml:space="preserve">Respondents per Year </t>
    </r>
    <r>
      <rPr>
        <vertAlign val="superscript"/>
        <sz val="10"/>
        <rFont val="Times New Roman"/>
        <family val="1"/>
      </rPr>
      <t>a</t>
    </r>
    <r>
      <rPr>
        <sz val="10"/>
        <rFont val="Times New Roman"/>
        <family val="1"/>
      </rPr>
      <t xml:space="preserve">
(D)</t>
    </r>
  </si>
  <si>
    <r>
      <t xml:space="preserve">Annual Costs per Year </t>
    </r>
    <r>
      <rPr>
        <vertAlign val="superscript"/>
        <sz val="10"/>
        <rFont val="Times New Roman"/>
        <family val="1"/>
      </rPr>
      <t>b</t>
    </r>
    <r>
      <rPr>
        <sz val="10"/>
        <rFont val="Times New Roman"/>
        <family val="1"/>
      </rPr>
      <t xml:space="preserve">
(H)</t>
    </r>
  </si>
  <si>
    <r>
      <t xml:space="preserve">               Repeat Performance Tests </t>
    </r>
    <r>
      <rPr>
        <vertAlign val="superscript"/>
        <sz val="10"/>
        <rFont val="Times New Roman"/>
        <family val="1"/>
      </rPr>
      <t>c</t>
    </r>
  </si>
  <si>
    <r>
      <t xml:space="preserve">                Semiannual Report </t>
    </r>
    <r>
      <rPr>
        <vertAlign val="superscript"/>
        <sz val="10"/>
        <rFont val="Times New Roman"/>
        <family val="1"/>
      </rPr>
      <t>d</t>
    </r>
  </si>
  <si>
    <r>
      <t xml:space="preserve">                Quarterly Excess Emissions Report and Semiannual Monitoring Systems Performance Report </t>
    </r>
    <r>
      <rPr>
        <vertAlign val="superscript"/>
        <sz val="10"/>
        <rFont val="Times New Roman"/>
        <family val="1"/>
      </rPr>
      <t>e</t>
    </r>
  </si>
  <si>
    <r>
      <t xml:space="preserve">           Monthly Performance Test </t>
    </r>
    <r>
      <rPr>
        <vertAlign val="superscript"/>
        <sz val="10"/>
        <rFont val="Times New Roman"/>
        <family val="1"/>
      </rPr>
      <t>f</t>
    </r>
  </si>
  <si>
    <r>
      <t xml:space="preserve">             Records of Operating Parameter </t>
    </r>
    <r>
      <rPr>
        <vertAlign val="superscript"/>
        <sz val="10"/>
        <rFont val="Times New Roman"/>
        <family val="1"/>
      </rPr>
      <t>g</t>
    </r>
  </si>
  <si>
    <r>
      <t xml:space="preserve">TOTAL LABOR BURDEN AND COST (rounded) </t>
    </r>
    <r>
      <rPr>
        <b/>
        <vertAlign val="superscript"/>
        <sz val="10"/>
        <rFont val="Times New Roman"/>
        <family val="1"/>
      </rPr>
      <t>h</t>
    </r>
  </si>
  <si>
    <r>
      <t xml:space="preserve">TOTAL CAPITAL AND O&amp;M COST (rounded) </t>
    </r>
    <r>
      <rPr>
        <b/>
        <vertAlign val="superscript"/>
        <sz val="10"/>
        <rFont val="Times New Roman"/>
        <family val="1"/>
      </rPr>
      <t>h</t>
    </r>
  </si>
  <si>
    <r>
      <t xml:space="preserve">GRAND TOTAL (rounded) </t>
    </r>
    <r>
      <rPr>
        <b/>
        <vertAlign val="superscript"/>
        <sz val="10"/>
        <rFont val="Times New Roman"/>
        <family val="1"/>
      </rPr>
      <t>h</t>
    </r>
  </si>
  <si>
    <r>
      <t>Total Compensation ($/hr)</t>
    </r>
    <r>
      <rPr>
        <sz val="10"/>
        <rFont val="Times New Roman"/>
        <family val="1"/>
      </rPr>
      <t xml:space="preserve"> </t>
    </r>
  </si>
  <si>
    <r>
      <t>Loaded Rate</t>
    </r>
    <r>
      <rPr>
        <sz val="10"/>
        <rFont val="Times New Roman"/>
        <family val="1"/>
      </rPr>
      <t xml:space="preserve"> (Rate + 110%rate)</t>
    </r>
  </si>
  <si>
    <r>
      <t>a</t>
    </r>
    <r>
      <rPr>
        <sz val="10"/>
        <rFont val="Times New Roman"/>
        <family val="1"/>
      </rPr>
      <t xml:space="preserve"> We have assumed that there are approximately 400 respondents, with no additional new or reconstructed sources becoming subject to the rule over the next three years.</t>
    </r>
  </si>
  <si>
    <r>
      <t xml:space="preserve">b </t>
    </r>
    <r>
      <rPr>
        <sz val="10"/>
        <rFont val="Times New Roman"/>
        <family val="1"/>
      </rPr>
      <t>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</si>
  <si>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c</t>
    </r>
    <r>
      <rPr>
        <sz val="10"/>
        <rFont val="Times New Roman"/>
        <family val="1"/>
      </rPr>
      <t xml:space="preserve">  We have assumed that tests will fail 20% of the time. </t>
    </r>
    <r>
      <rPr>
        <strike/>
        <sz val="10"/>
        <rFont val="Times New Roman"/>
        <family val="1"/>
      </rPr>
      <t xml:space="preserve"> </t>
    </r>
  </si>
  <si>
    <r>
      <t>d</t>
    </r>
    <r>
      <rPr>
        <sz val="10"/>
        <rFont val="Times New Roman"/>
        <family val="1"/>
      </rPr>
      <t xml:space="preserve"> We have assumed that each respondent will take eight hours twice per year to complete the semiannual report.</t>
    </r>
  </si>
  <si>
    <r>
      <t>e</t>
    </r>
    <r>
      <rPr>
        <sz val="10"/>
        <rFont val="Times New Roman"/>
        <family val="1"/>
      </rPr>
      <t xml:space="preserve"> We have assumed that 20 percent of respondents will experience twice a year both a monitoring exceedance under 40 CFR 60.315(c) and an exceedance of the standard in 40 CFR 60.312. We assume that it will take 16 hours to complete these reports, assuming it takes 8 hours to complete each excess emissions report in 40 CFR 60.315(b) and 8 hours to complete each monitoring systems performance report in 40 CFR 60.315(c).</t>
    </r>
  </si>
  <si>
    <r>
      <t>f</t>
    </r>
    <r>
      <rPr>
        <sz val="10"/>
        <rFont val="Times New Roman"/>
        <family val="1"/>
      </rPr>
      <t xml:space="preserve"> We have assumed that each respondent will take one hour once per month to record monthly performance test.</t>
    </r>
  </si>
  <si>
    <r>
      <t>g</t>
    </r>
    <r>
      <rPr>
        <sz val="10"/>
        <rFont val="Times New Roman"/>
        <family val="1"/>
      </rPr>
      <t xml:space="preserve"> We have assumed that each respondent will take 0.25 hours per day over 350 days per year to keep record of operating parameters.</t>
    </r>
  </si>
  <si>
    <r>
      <t xml:space="preserve">h </t>
    </r>
    <r>
      <rPr>
        <sz val="10"/>
        <rFont val="Times New Roman"/>
        <family val="1"/>
      </rPr>
      <t>Totals have been rounded to 3 significant figures.  Figures may not add exactly due to rounding.</t>
    </r>
  </si>
  <si>
    <r>
      <t xml:space="preserve">Agency Rates
</t>
    </r>
    <r>
      <rPr>
        <sz val="10"/>
        <rFont val="Times New Roman"/>
        <family val="1"/>
      </rPr>
      <t>Source: Office of Personnel Management (OPM), 2017 General Schedule</t>
    </r>
  </si>
  <si>
    <r>
      <t xml:space="preserve">Respondents per Year
(D) </t>
    </r>
    <r>
      <rPr>
        <vertAlign val="superscript"/>
        <sz val="10"/>
        <rFont val="Times New Roman"/>
        <family val="1"/>
      </rPr>
      <t>a</t>
    </r>
  </si>
  <si>
    <r>
      <t xml:space="preserve">Annual Costs ($/year) </t>
    </r>
    <r>
      <rPr>
        <vertAlign val="superscript"/>
        <sz val="10"/>
        <rFont val="Times New Roman"/>
        <family val="1"/>
      </rPr>
      <t>b</t>
    </r>
    <r>
      <rPr>
        <sz val="10"/>
        <rFont val="Times New Roman"/>
        <family val="1"/>
      </rPr>
      <t xml:space="preserve">
(H)</t>
    </r>
  </si>
  <si>
    <t xml:space="preserve">      Initial performance test </t>
  </si>
  <si>
    <r>
      <t xml:space="preserve">      Repeat performance test </t>
    </r>
    <r>
      <rPr>
        <vertAlign val="superscript"/>
        <sz val="10"/>
        <rFont val="Times New Roman"/>
        <family val="1"/>
      </rPr>
      <t>c</t>
    </r>
  </si>
  <si>
    <t>Notification of Initial Performance Test</t>
  </si>
  <si>
    <t>Performance Test Results</t>
  </si>
  <si>
    <r>
      <t xml:space="preserve">Semiannual Reports </t>
    </r>
    <r>
      <rPr>
        <vertAlign val="superscript"/>
        <sz val="10"/>
        <rFont val="Times New Roman"/>
        <family val="1"/>
      </rPr>
      <t>d</t>
    </r>
  </si>
  <si>
    <r>
      <t xml:space="preserve">            Quarterly Excess Emissions Report and Semiannual Monitoring Systems Performance Report </t>
    </r>
    <r>
      <rPr>
        <vertAlign val="superscript"/>
        <sz val="10"/>
        <rFont val="Times New Roman"/>
        <family val="1"/>
      </rPr>
      <t>e</t>
    </r>
  </si>
  <si>
    <r>
      <t xml:space="preserve">TOTAL ANNUAL BURDEN AND COST (rounded) </t>
    </r>
    <r>
      <rPr>
        <b/>
        <vertAlign val="superscript"/>
        <sz val="10"/>
        <rFont val="Times New Roman"/>
        <family val="1"/>
      </rPr>
      <t>f</t>
    </r>
  </si>
  <si>
    <r>
      <t>a</t>
    </r>
    <r>
      <rPr>
        <sz val="10"/>
        <rFont val="Times New Roman"/>
        <family val="1"/>
      </rPr>
      <t xml:space="preserve">  We have assumed that there are approximately 400 respondents, with no additional new or reconstructed sources becoming subject to the rule over the next three years.</t>
    </r>
  </si>
  <si>
    <r>
      <t>b</t>
    </r>
    <r>
      <rPr>
        <sz val="10"/>
        <rFont val="Times New Roman"/>
        <family val="1"/>
      </rPr>
      <t xml:space="preserve"> This cost is based on the following labor rates:  Managerial rate of $65.71 (GS-13, Step 5, $41.07 + 60%), Technical rate of $48.75 (GS-12, Step 1, $30.47 + 60%), and Clerical rate of $26.38 (GS-6, Step 3, $16.49 + 60%). The rates have been increased by 60 percent to account for the benefit packages available to government employees.  These rates are from the Office of Personnel Management (OPM), 2018 General Schedule, which excludes locality rates of pay. </t>
    </r>
  </si>
  <si>
    <r>
      <t>d</t>
    </r>
    <r>
      <rPr>
        <sz val="10"/>
        <rFont val="Times New Roman"/>
        <family val="1"/>
      </rPr>
      <t xml:space="preserve">  We have assumed that it will take two hours twice per year to review the semiannual report.</t>
    </r>
  </si>
  <si>
    <r>
      <t>e</t>
    </r>
    <r>
      <rPr>
        <sz val="10"/>
        <rFont val="Times New Roman"/>
        <family val="1"/>
      </rPr>
      <t xml:space="preserve">  We have assumed that EPA will take two hours to review both reports:  one hour to review each excess emissions report and one hour to review each monitoring systems performance report. We also assumed that 20 percent of existing plants will submit twice per year an excess emissions report</t>
    </r>
    <r>
      <rPr>
        <strike/>
        <sz val="10"/>
        <rFont val="Times New Roman"/>
        <family val="1"/>
      </rPr>
      <t>s</t>
    </r>
    <r>
      <rPr>
        <sz val="10"/>
        <rFont val="Times New Roman"/>
        <family val="1"/>
      </rPr>
      <t xml:space="preserve"> and a monitoring systems performance report.</t>
    </r>
  </si>
  <si>
    <r>
      <t>f</t>
    </r>
    <r>
      <rPr>
        <sz val="10"/>
        <rFont val="Times New Roman"/>
        <family val="1"/>
      </rPr>
      <t xml:space="preserve">  Totals have been rounded to 3 significant figures.  Figures may not add exactly due to rounding.</t>
    </r>
  </si>
  <si>
    <r>
      <t xml:space="preserve">Respondant Rates
</t>
    </r>
    <r>
      <rPr>
        <sz val="10"/>
        <rFont val="Times New Roman"/>
        <family val="1"/>
      </rPr>
      <t>(Source: United States Department of Labor, Bureau of Labor Statistics, June 2018, “Table 2. Civilian Workers, by occupational and industry group.”)</t>
    </r>
  </si>
  <si>
    <r>
      <t>c</t>
    </r>
    <r>
      <rPr>
        <sz val="10"/>
        <rFont val="Times New Roman"/>
        <family val="1"/>
      </rPr>
      <t xml:space="preserve"> We have assumed that tests will fail 20% of the time. </t>
    </r>
    <r>
      <rPr>
        <strike/>
        <sz val="1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</si>
</sst>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General_)"/>
    <numFmt numFmtId="165" formatCode="&quot;$&quot;#,##0.00"/>
    <numFmt numFmtId="166" formatCode="&quot;$&quot;#,##0"/>
  </numFmts>
  <fonts count="29" x14ac:knownFonts="1">
    <font>
      <sz val="11"/>
      <color theme="1"/>
      <name val="Calibri"/>
      <family val="2"/>
      <scheme val="minor"/>
    </font>
    <font>
      <b/>
      <sz val="12"/>
      <name val="Times New Roman"/>
      <family val="1"/>
    </font>
    <font>
      <sz val="10"/>
      <name val="Times New Roman"/>
      <family val="1"/>
    </font>
    <font>
      <vertAlign val="superscript"/>
      <sz val="10"/>
      <name val="Times New Roman"/>
      <family val="1"/>
    </font>
    <font>
      <sz val="8"/>
      <name val="Helv"/>
    </font>
    <font>
      <sz val="10"/>
      <color rgb="FFFF0000"/>
      <name val="Times New Roman"/>
      <family val="1"/>
    </font>
    <font>
      <b/>
      <i/>
      <sz val="10"/>
      <name val="Times New Roman"/>
      <family val="1"/>
    </font>
    <font>
      <b/>
      <sz val="10"/>
      <name val="Times New Roman"/>
      <family val="1"/>
    </font>
    <font>
      <b/>
      <sz val="9"/>
      <name val="Times New Roman"/>
      <family val="1"/>
    </font>
    <font>
      <sz val="10"/>
      <color indexed="8"/>
      <name val="Times New Roman"/>
      <family val="1"/>
    </font>
    <font>
      <b/>
      <sz val="12"/>
      <color indexed="8"/>
      <name val="Times New Roman"/>
      <family val="1"/>
    </font>
    <font>
      <sz val="10"/>
      <name val="Arial"/>
      <family val="2"/>
    </font>
    <font>
      <sz val="8"/>
      <name val="Courier"/>
      <family val="3"/>
    </font>
    <font>
      <b/>
      <sz val="10"/>
      <color indexed="8"/>
      <name val="Times New Roman"/>
      <family val="1"/>
    </font>
    <font>
      <sz val="10"/>
      <color theme="1"/>
      <name val="Times New Roman"/>
      <family val="1"/>
    </font>
    <font>
      <b/>
      <sz val="12"/>
      <color rgb="FF000000"/>
      <name val="Times New Roman"/>
      <family val="1"/>
    </font>
    <font>
      <sz val="8"/>
      <color theme="1"/>
      <name val="Times New Roman"/>
      <family val="1"/>
    </font>
    <font>
      <b/>
      <sz val="9"/>
      <color rgb="FF000000"/>
      <name val="Times New Roman"/>
      <family val="1"/>
    </font>
    <font>
      <sz val="9"/>
      <color rgb="FF000000"/>
      <name val="Times New Roman"/>
      <family val="1"/>
    </font>
    <font>
      <sz val="9"/>
      <color theme="1"/>
      <name val="Times New Roman"/>
      <family val="1"/>
    </font>
    <font>
      <b/>
      <sz val="10"/>
      <color theme="1"/>
      <name val="Times New Roman"/>
      <family val="1"/>
    </font>
    <font>
      <b/>
      <sz val="9"/>
      <color theme="1"/>
      <name val="Times New Roman"/>
      <family val="1"/>
    </font>
    <font>
      <b/>
      <sz val="9"/>
      <color rgb="FFFF0000"/>
      <name val="Times New Roman"/>
      <family val="1"/>
    </font>
    <font>
      <b/>
      <vertAlign val="superscript"/>
      <sz val="10"/>
      <name val="Times New Roman"/>
      <family val="1"/>
    </font>
    <font>
      <u/>
      <sz val="10"/>
      <name val="Times New Roman"/>
      <family val="1"/>
    </font>
    <font>
      <b/>
      <sz val="8"/>
      <name val="Times New Roman"/>
      <family val="1"/>
    </font>
    <font>
      <b/>
      <u/>
      <sz val="10"/>
      <name val="Times New Roman"/>
      <family val="1"/>
    </font>
    <font>
      <sz val="11"/>
      <name val="Calibri"/>
      <family val="2"/>
      <scheme val="minor"/>
    </font>
    <font>
      <strike/>
      <sz val="10"/>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s>
  <cellStyleXfs count="4">
    <xf numFmtId="0" fontId="0" fillId="0" borderId="0"/>
    <xf numFmtId="164" fontId="4" fillId="0" borderId="0"/>
    <xf numFmtId="0" fontId="11" fillId="0" borderId="0"/>
    <xf numFmtId="0" fontId="12" fillId="0" borderId="0"/>
  </cellStyleXfs>
  <cellXfs count="138">
    <xf numFmtId="0" fontId="0" fillId="0" borderId="0" xfId="0"/>
    <xf numFmtId="0" fontId="1" fillId="0" borderId="0" xfId="0" applyFont="1" applyAlignment="1">
      <alignment vertical="center"/>
    </xf>
    <xf numFmtId="0" fontId="2" fillId="0" borderId="0" xfId="0" applyFont="1" applyFill="1"/>
    <xf numFmtId="0" fontId="2" fillId="0" borderId="4" xfId="0" applyFont="1" applyFill="1" applyBorder="1" applyAlignment="1">
      <alignment horizontal="center" wrapText="1"/>
    </xf>
    <xf numFmtId="0" fontId="2" fillId="0" borderId="4" xfId="0" applyFont="1" applyFill="1" applyBorder="1" applyAlignment="1">
      <alignment horizontal="center" vertical="center"/>
    </xf>
    <xf numFmtId="165" fontId="2" fillId="0" borderId="4" xfId="0" applyNumberFormat="1" applyFont="1" applyFill="1" applyBorder="1" applyAlignment="1">
      <alignment horizontal="right" vertical="center"/>
    </xf>
    <xf numFmtId="165" fontId="2" fillId="0" borderId="4" xfId="0" applyNumberFormat="1" applyFont="1" applyFill="1" applyBorder="1" applyAlignment="1">
      <alignment horizontal="center" vertical="center"/>
    </xf>
    <xf numFmtId="0" fontId="2" fillId="0" borderId="3" xfId="0" applyFont="1" applyFill="1" applyBorder="1" applyAlignment="1">
      <alignment horizontal="left" vertical="center"/>
    </xf>
    <xf numFmtId="166" fontId="2" fillId="0" borderId="4" xfId="0" applyNumberFormat="1" applyFont="1" applyFill="1" applyBorder="1" applyAlignment="1">
      <alignment horizontal="right" vertical="center"/>
    </xf>
    <xf numFmtId="0" fontId="2" fillId="0" borderId="4" xfId="0" quotePrefix="1" applyFont="1" applyFill="1" applyBorder="1" applyAlignment="1">
      <alignment horizontal="center" vertical="center"/>
    </xf>
    <xf numFmtId="0" fontId="2" fillId="0" borderId="4" xfId="0" quotePrefix="1" applyFont="1" applyFill="1" applyBorder="1" applyAlignment="1">
      <alignment vertical="center"/>
    </xf>
    <xf numFmtId="166" fontId="2" fillId="0" borderId="4" xfId="0" quotePrefix="1" applyNumberFormat="1" applyFont="1" applyFill="1" applyBorder="1" applyAlignment="1">
      <alignment vertical="center"/>
    </xf>
    <xf numFmtId="166" fontId="2" fillId="0" borderId="4" xfId="0" applyNumberFormat="1" applyFont="1" applyFill="1" applyBorder="1" applyAlignment="1">
      <alignment horizontal="center" vertical="center"/>
    </xf>
    <xf numFmtId="0" fontId="2" fillId="0" borderId="3" xfId="0" applyFont="1" applyFill="1" applyBorder="1" applyAlignment="1">
      <alignment vertical="center" wrapText="1"/>
    </xf>
    <xf numFmtId="0" fontId="2" fillId="0" borderId="4" xfId="0" applyFont="1" applyFill="1" applyBorder="1" applyAlignment="1">
      <alignment vertical="center"/>
    </xf>
    <xf numFmtId="165" fontId="2" fillId="0" borderId="4" xfId="0" applyNumberFormat="1" applyFont="1" applyFill="1" applyBorder="1" applyAlignment="1">
      <alignment vertical="center"/>
    </xf>
    <xf numFmtId="166" fontId="6" fillId="0" borderId="4" xfId="0" applyNumberFormat="1" applyFont="1" applyFill="1" applyBorder="1" applyAlignment="1">
      <alignment horizontal="right" vertical="center"/>
    </xf>
    <xf numFmtId="165" fontId="2" fillId="0" borderId="0" xfId="0" applyNumberFormat="1" applyFont="1" applyFill="1"/>
    <xf numFmtId="0" fontId="2" fillId="0" borderId="3" xfId="0" quotePrefix="1" applyFont="1" applyFill="1" applyBorder="1" applyAlignment="1">
      <alignment horizontal="center" vertical="center"/>
    </xf>
    <xf numFmtId="166" fontId="6" fillId="0" borderId="4" xfId="0" applyNumberFormat="1" applyFont="1" applyFill="1" applyBorder="1"/>
    <xf numFmtId="0" fontId="2" fillId="0" borderId="4" xfId="0" applyFont="1" applyFill="1" applyBorder="1"/>
    <xf numFmtId="166" fontId="7" fillId="0" borderId="4" xfId="0" applyNumberFormat="1" applyFont="1" applyFill="1" applyBorder="1"/>
    <xf numFmtId="6" fontId="7" fillId="0" borderId="4" xfId="0" applyNumberFormat="1" applyFont="1" applyBorder="1" applyAlignment="1">
      <alignment horizontal="right" vertical="center"/>
    </xf>
    <xf numFmtId="0" fontId="7" fillId="0" borderId="0" xfId="0" applyFont="1" applyFill="1" applyBorder="1" applyAlignment="1">
      <alignment horizontal="left" vertical="top"/>
    </xf>
    <xf numFmtId="0" fontId="2" fillId="0" borderId="0" xfId="0" applyFont="1" applyFill="1" applyBorder="1"/>
    <xf numFmtId="3" fontId="7" fillId="0" borderId="0" xfId="0" applyNumberFormat="1" applyFont="1" applyFill="1" applyBorder="1" applyAlignment="1">
      <alignment horizontal="center"/>
    </xf>
    <xf numFmtId="0" fontId="7" fillId="0" borderId="0" xfId="0" applyFont="1" applyFill="1" applyBorder="1" applyAlignment="1">
      <alignment horizontal="center"/>
    </xf>
    <xf numFmtId="165" fontId="7" fillId="0" borderId="0" xfId="0" applyNumberFormat="1" applyFont="1" applyFill="1" applyBorder="1"/>
    <xf numFmtId="0" fontId="2" fillId="0" borderId="3" xfId="0" applyFont="1" applyFill="1" applyBorder="1" applyAlignment="1">
      <alignment horizont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2" fillId="0" borderId="3" xfId="0" applyFont="1" applyFill="1" applyBorder="1" applyAlignment="1">
      <alignment horizontal="left" vertical="center" wrapText="1"/>
    </xf>
    <xf numFmtId="0" fontId="7" fillId="0" borderId="1" xfId="0" applyFont="1" applyFill="1" applyBorder="1" applyAlignment="1">
      <alignment horizontal="left" vertical="top"/>
    </xf>
    <xf numFmtId="0" fontId="7" fillId="0" borderId="4" xfId="0" applyFont="1" applyBorder="1" applyAlignment="1">
      <alignment horizontal="left" vertical="center"/>
    </xf>
    <xf numFmtId="0" fontId="9" fillId="0" borderId="0" xfId="0" applyFont="1"/>
    <xf numFmtId="0" fontId="10" fillId="0" borderId="0" xfId="0" applyFont="1" applyAlignment="1">
      <alignment vertical="center"/>
    </xf>
    <xf numFmtId="0" fontId="9" fillId="0" borderId="4" xfId="0" applyFont="1" applyBorder="1" applyAlignment="1">
      <alignment horizontal="left" wrapText="1"/>
    </xf>
    <xf numFmtId="0" fontId="9" fillId="0" borderId="4" xfId="0" applyFont="1" applyBorder="1" applyAlignment="1">
      <alignment horizontal="center" wrapText="1"/>
    </xf>
    <xf numFmtId="0" fontId="9" fillId="0" borderId="4" xfId="0" applyFont="1" applyBorder="1"/>
    <xf numFmtId="0" fontId="9" fillId="0" borderId="4" xfId="0" applyFont="1" applyBorder="1" applyAlignment="1">
      <alignment horizontal="center"/>
    </xf>
    <xf numFmtId="166" fontId="9" fillId="0" borderId="4" xfId="0" applyNumberFormat="1" applyFont="1" applyBorder="1"/>
    <xf numFmtId="165" fontId="9" fillId="0" borderId="4" xfId="0" applyNumberFormat="1" applyFont="1" applyBorder="1"/>
    <xf numFmtId="166" fontId="13" fillId="0" borderId="4" xfId="0" applyNumberFormat="1" applyFont="1" applyBorder="1"/>
    <xf numFmtId="0" fontId="3" fillId="0" borderId="0" xfId="0" applyFont="1" applyAlignment="1">
      <alignment vertical="center"/>
    </xf>
    <xf numFmtId="0" fontId="9" fillId="0" borderId="4" xfId="0" applyFont="1" applyBorder="1" applyAlignment="1">
      <alignment horizontal="left"/>
    </xf>
    <xf numFmtId="3" fontId="9" fillId="0" borderId="4" xfId="0" applyNumberFormat="1" applyFont="1" applyBorder="1" applyAlignment="1">
      <alignment horizontal="center"/>
    </xf>
    <xf numFmtId="166" fontId="9" fillId="0" borderId="4" xfId="0" applyNumberFormat="1" applyFont="1" applyBorder="1" applyAlignment="1">
      <alignment horizontal="center"/>
    </xf>
    <xf numFmtId="6" fontId="9" fillId="0" borderId="4" xfId="0" applyNumberFormat="1" applyFont="1" applyBorder="1" applyAlignment="1">
      <alignment horizontal="center"/>
    </xf>
    <xf numFmtId="0" fontId="9" fillId="0" borderId="4" xfId="0" applyFont="1" applyFill="1" applyBorder="1" applyAlignment="1">
      <alignment horizontal="center"/>
    </xf>
    <xf numFmtId="0" fontId="18"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9" fillId="0" borderId="4" xfId="0" applyFont="1" applyBorder="1" applyAlignment="1">
      <alignment vertical="center" wrapText="1"/>
    </xf>
    <xf numFmtId="0" fontId="19" fillId="0" borderId="4" xfId="0" applyFont="1" applyBorder="1" applyAlignment="1">
      <alignment horizontal="center" vertical="center" wrapText="1"/>
    </xf>
    <xf numFmtId="1" fontId="2" fillId="0" borderId="0" xfId="0" applyNumberFormat="1" applyFont="1" applyFill="1"/>
    <xf numFmtId="0" fontId="2" fillId="0" borderId="4" xfId="0" applyFont="1" applyBorder="1" applyAlignment="1">
      <alignment horizontal="left" vertical="center" wrapText="1" indent="1"/>
    </xf>
    <xf numFmtId="0" fontId="2" fillId="0" borderId="4" xfId="0" applyFont="1" applyBorder="1" applyAlignment="1">
      <alignment wrapText="1"/>
    </xf>
    <xf numFmtId="0" fontId="2" fillId="0" borderId="4" xfId="0" applyFont="1" applyFill="1" applyBorder="1" applyAlignment="1">
      <alignment vertical="center" wrapText="1"/>
    </xf>
    <xf numFmtId="0" fontId="5" fillId="0" borderId="0" xfId="0" applyFont="1" applyFill="1"/>
    <xf numFmtId="0" fontId="20"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22" fillId="0" borderId="4" xfId="0" applyFont="1" applyBorder="1" applyAlignment="1">
      <alignment vertical="center" wrapText="1"/>
    </xf>
    <xf numFmtId="0" fontId="21" fillId="0" borderId="4" xfId="0" applyFont="1" applyBorder="1" applyAlignment="1">
      <alignment vertical="center" wrapText="1"/>
    </xf>
    <xf numFmtId="6" fontId="13" fillId="0" borderId="4" xfId="0" applyNumberFormat="1" applyFont="1" applyBorder="1" applyAlignment="1">
      <alignment horizontal="center"/>
    </xf>
    <xf numFmtId="0" fontId="2" fillId="0" borderId="3" xfId="0" applyFont="1" applyFill="1" applyBorder="1" applyAlignment="1">
      <alignment horizontal="center" vertical="center"/>
    </xf>
    <xf numFmtId="0" fontId="3" fillId="0" borderId="0" xfId="0" applyFont="1" applyAlignment="1">
      <alignment horizontal="left" vertical="center" wrapText="1"/>
    </xf>
    <xf numFmtId="0" fontId="2" fillId="0" borderId="0" xfId="0" applyFont="1" applyFill="1" applyBorder="1" applyAlignment="1">
      <alignment horizontal="center" vertical="center"/>
    </xf>
    <xf numFmtId="165" fontId="2" fillId="0" borderId="0" xfId="0" applyNumberFormat="1" applyFont="1" applyFill="1" applyBorder="1" applyAlignment="1">
      <alignment horizontal="right" vertical="center"/>
    </xf>
    <xf numFmtId="165" fontId="2" fillId="0" borderId="0" xfId="0" applyNumberFormat="1" applyFont="1" applyFill="1" applyBorder="1" applyAlignment="1">
      <alignment horizontal="center" vertical="center"/>
    </xf>
    <xf numFmtId="166" fontId="2" fillId="0" borderId="0" xfId="0" applyNumberFormat="1" applyFont="1" applyFill="1" applyBorder="1" applyAlignment="1">
      <alignment horizontal="right" vertical="center"/>
    </xf>
    <xf numFmtId="166" fontId="2" fillId="0" borderId="0" xfId="0" quotePrefix="1" applyNumberFormat="1" applyFont="1" applyFill="1" applyBorder="1" applyAlignment="1">
      <alignment vertical="center"/>
    </xf>
    <xf numFmtId="166" fontId="2" fillId="0" borderId="0" xfId="0" applyNumberFormat="1" applyFont="1" applyFill="1" applyBorder="1" applyAlignment="1">
      <alignment horizontal="center" vertical="center"/>
    </xf>
    <xf numFmtId="165" fontId="2" fillId="0" borderId="0" xfId="0" applyNumberFormat="1" applyFont="1" applyFill="1" applyBorder="1" applyAlignment="1">
      <alignment vertical="center"/>
    </xf>
    <xf numFmtId="166" fontId="6" fillId="0" borderId="0" xfId="0" applyNumberFormat="1" applyFont="1" applyFill="1" applyBorder="1" applyAlignment="1">
      <alignment horizontal="right" vertical="center"/>
    </xf>
    <xf numFmtId="0" fontId="2" fillId="0" borderId="0" xfId="0" applyFont="1" applyFill="1" applyBorder="1" applyAlignment="1">
      <alignment vertical="center"/>
    </xf>
    <xf numFmtId="166" fontId="6" fillId="0" borderId="0" xfId="0" applyNumberFormat="1" applyFont="1" applyFill="1" applyBorder="1"/>
    <xf numFmtId="166" fontId="7" fillId="0" borderId="0" xfId="0" applyNumberFormat="1" applyFont="1" applyFill="1" applyBorder="1"/>
    <xf numFmtId="6" fontId="7" fillId="0" borderId="0" xfId="0" applyNumberFormat="1" applyFont="1" applyBorder="1" applyAlignment="1">
      <alignment horizontal="right" vertical="center"/>
    </xf>
    <xf numFmtId="0" fontId="2" fillId="0" borderId="12" xfId="0" applyFont="1" applyFill="1" applyBorder="1" applyAlignment="1">
      <alignment horizontal="center" wrapText="1"/>
    </xf>
    <xf numFmtId="0" fontId="2" fillId="0" borderId="12" xfId="0" applyFont="1" applyFill="1" applyBorder="1" applyAlignment="1">
      <alignment horizontal="center" vertical="center"/>
    </xf>
    <xf numFmtId="0" fontId="24" fillId="0" borderId="0" xfId="0" applyFont="1" applyFill="1"/>
    <xf numFmtId="164" fontId="26" fillId="0" borderId="4" xfId="1" applyFont="1" applyFill="1" applyBorder="1" applyAlignment="1">
      <alignment horizontal="center" vertical="center" wrapText="1"/>
    </xf>
    <xf numFmtId="164" fontId="2" fillId="0" borderId="4" xfId="1" applyFont="1" applyFill="1" applyBorder="1" applyAlignment="1">
      <alignment horizontal="center" vertical="center" wrapText="1"/>
    </xf>
    <xf numFmtId="165" fontId="2" fillId="0" borderId="4" xfId="1" applyNumberFormat="1" applyFont="1" applyFill="1" applyBorder="1" applyAlignment="1">
      <alignment horizontal="right" wrapText="1"/>
    </xf>
    <xf numFmtId="8" fontId="2" fillId="0" borderId="4" xfId="0" applyNumberFormat="1" applyFont="1" applyFill="1" applyBorder="1" applyAlignment="1">
      <alignment horizontal="center"/>
    </xf>
    <xf numFmtId="165" fontId="2" fillId="0" borderId="4" xfId="0" applyNumberFormat="1" applyFont="1" applyFill="1" applyBorder="1" applyAlignment="1">
      <alignment horizontal="center"/>
    </xf>
    <xf numFmtId="0" fontId="3" fillId="0" borderId="0" xfId="0" applyFont="1"/>
    <xf numFmtId="0" fontId="2" fillId="0" borderId="4" xfId="0" applyFont="1" applyBorder="1" applyAlignment="1">
      <alignment horizontal="center" wrapText="1"/>
    </xf>
    <xf numFmtId="8" fontId="2" fillId="0" borderId="4" xfId="0" applyNumberFormat="1" applyFont="1" applyBorder="1" applyAlignment="1">
      <alignment horizontal="center"/>
    </xf>
    <xf numFmtId="165" fontId="2" fillId="0" borderId="4" xfId="0" applyNumberFormat="1" applyFont="1" applyBorder="1" applyAlignment="1">
      <alignment horizontal="center"/>
    </xf>
    <xf numFmtId="0" fontId="2" fillId="0" borderId="7" xfId="2" applyFont="1" applyFill="1" applyBorder="1" applyAlignment="1">
      <alignment wrapText="1"/>
    </xf>
    <xf numFmtId="0" fontId="25" fillId="0" borderId="8" xfId="2" applyFont="1" applyFill="1" applyBorder="1" applyAlignment="1">
      <alignment vertical="center" wrapText="1"/>
    </xf>
    <xf numFmtId="0" fontId="25" fillId="0" borderId="9" xfId="2" applyFont="1" applyFill="1" applyBorder="1" applyAlignment="1">
      <alignment vertical="center" wrapText="1"/>
    </xf>
    <xf numFmtId="0" fontId="2" fillId="0" borderId="0" xfId="0" applyFont="1"/>
    <xf numFmtId="0" fontId="2" fillId="0" borderId="10" xfId="2" applyFont="1" applyFill="1" applyBorder="1"/>
    <xf numFmtId="0" fontId="27" fillId="0" borderId="11" xfId="0" applyFont="1" applyBorder="1"/>
    <xf numFmtId="165" fontId="2" fillId="0" borderId="10" xfId="3" applyNumberFormat="1" applyFont="1" applyFill="1" applyBorder="1"/>
    <xf numFmtId="0" fontId="2" fillId="0" borderId="4" xfId="3" applyFont="1" applyFill="1" applyBorder="1"/>
    <xf numFmtId="0" fontId="27" fillId="0" borderId="4" xfId="0" applyFont="1" applyBorder="1"/>
    <xf numFmtId="165" fontId="2" fillId="0" borderId="4" xfId="3" applyNumberFormat="1" applyFont="1" applyFill="1" applyBorder="1"/>
    <xf numFmtId="0" fontId="2" fillId="0" borderId="4" xfId="2" applyFont="1" applyFill="1" applyBorder="1"/>
    <xf numFmtId="0" fontId="9" fillId="0" borderId="0" xfId="0" applyFont="1" applyFill="1"/>
    <xf numFmtId="0" fontId="5" fillId="0" borderId="0" xfId="0" applyFont="1" applyFill="1" applyAlignment="1">
      <alignment horizontal="center"/>
    </xf>
    <xf numFmtId="0" fontId="2" fillId="0" borderId="4" xfId="0" applyFont="1" applyBorder="1"/>
    <xf numFmtId="0" fontId="2" fillId="0" borderId="4" xfId="0" applyFont="1" applyBorder="1" applyAlignment="1">
      <alignment horizontal="left" wrapText="1" indent="4"/>
    </xf>
    <xf numFmtId="0" fontId="7" fillId="0" borderId="4" xfId="0" applyFont="1" applyBorder="1"/>
    <xf numFmtId="0" fontId="2" fillId="0" borderId="2" xfId="0" applyFont="1" applyBorder="1" applyAlignment="1">
      <alignment horizontal="left" vertical="center"/>
    </xf>
    <xf numFmtId="0" fontId="2" fillId="0" borderId="3" xfId="0" applyFont="1" applyBorder="1" applyAlignment="1">
      <alignment horizontal="left" vertical="center"/>
    </xf>
    <xf numFmtId="0" fontId="14" fillId="0" borderId="0" xfId="0" applyFont="1" applyAlignment="1">
      <alignment horizontal="left" vertical="center" wrapText="1"/>
    </xf>
    <xf numFmtId="0" fontId="3" fillId="0" borderId="0" xfId="0" applyFont="1" applyFill="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wrapText="1"/>
    </xf>
    <xf numFmtId="0" fontId="0" fillId="0" borderId="0" xfId="0" applyAlignment="1">
      <alignment wrapText="1"/>
    </xf>
    <xf numFmtId="3" fontId="6" fillId="0" borderId="1" xfId="0" applyNumberFormat="1" applyFont="1" applyFill="1" applyBorder="1" applyAlignment="1">
      <alignment horizontal="center"/>
    </xf>
    <xf numFmtId="0" fontId="6" fillId="0" borderId="2" xfId="0" applyFont="1" applyFill="1" applyBorder="1" applyAlignment="1">
      <alignment horizontal="center"/>
    </xf>
    <xf numFmtId="0" fontId="6" fillId="0" borderId="3" xfId="0" applyFont="1" applyFill="1" applyBorder="1" applyAlignment="1">
      <alignment horizontal="center"/>
    </xf>
    <xf numFmtId="3" fontId="7" fillId="0" borderId="1" xfId="0" applyNumberFormat="1" applyFont="1" applyFill="1" applyBorder="1" applyAlignment="1">
      <alignment horizontal="center"/>
    </xf>
    <xf numFmtId="0" fontId="7" fillId="0" borderId="2" xfId="0" applyFont="1" applyFill="1" applyBorder="1" applyAlignment="1">
      <alignment horizontal="center"/>
    </xf>
    <xf numFmtId="0" fontId="7" fillId="0" borderId="3" xfId="0" applyFont="1" applyFill="1" applyBorder="1" applyAlignment="1">
      <alignment horizont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3" fontId="6" fillId="0" borderId="1"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3" fontId="6" fillId="0" borderId="3" xfId="0" applyNumberFormat="1" applyFont="1" applyFill="1" applyBorder="1" applyAlignment="1">
      <alignment horizontal="center" vertical="center"/>
    </xf>
    <xf numFmtId="164" fontId="7" fillId="0" borderId="5" xfId="1" applyFont="1" applyFill="1" applyBorder="1" applyAlignment="1">
      <alignment horizontal="left" wrapText="1"/>
    </xf>
    <xf numFmtId="164" fontId="26" fillId="0" borderId="5" xfId="1" applyFont="1" applyFill="1" applyBorder="1" applyAlignment="1">
      <alignment horizontal="left" wrapText="1"/>
    </xf>
    <xf numFmtId="0" fontId="7" fillId="0" borderId="6" xfId="2" applyFont="1" applyFill="1" applyBorder="1" applyAlignment="1">
      <alignment horizontal="left" wrapText="1"/>
    </xf>
    <xf numFmtId="3" fontId="13" fillId="0" borderId="1" xfId="0" applyNumberFormat="1" applyFont="1" applyBorder="1" applyAlignment="1">
      <alignment horizontal="center"/>
    </xf>
    <xf numFmtId="3" fontId="13" fillId="0" borderId="2" xfId="0" applyNumberFormat="1" applyFont="1" applyBorder="1" applyAlignment="1">
      <alignment horizontal="center"/>
    </xf>
    <xf numFmtId="3" fontId="13" fillId="0" borderId="3" xfId="0" applyNumberFormat="1" applyFont="1" applyBorder="1" applyAlignment="1">
      <alignment horizontal="center"/>
    </xf>
    <xf numFmtId="0" fontId="3" fillId="0" borderId="0" xfId="0" applyFont="1" applyFill="1" applyAlignment="1">
      <alignment vertical="center" wrapText="1"/>
    </xf>
    <xf numFmtId="0" fontId="27" fillId="0" borderId="0" xfId="0" applyFont="1" applyAlignment="1">
      <alignment wrapText="1"/>
    </xf>
    <xf numFmtId="0" fontId="27" fillId="0" borderId="0" xfId="0" applyFont="1" applyAlignment="1">
      <alignment horizontal="left" vertical="center" wrapText="1"/>
    </xf>
    <xf numFmtId="0" fontId="10" fillId="0" borderId="4" xfId="0" applyFont="1" applyBorder="1" applyAlignment="1">
      <alignment horizontal="center" vertical="center"/>
    </xf>
    <xf numFmtId="0" fontId="15" fillId="0" borderId="4" xfId="0" applyFont="1" applyBorder="1" applyAlignment="1">
      <alignment horizontal="center" vertical="center" wrapText="1"/>
    </xf>
  </cellXfs>
  <cellStyles count="4">
    <cellStyle name="Normal" xfId="0" builtinId="0"/>
    <cellStyle name="Normal_HMIWI EG SS" xfId="3" xr:uid="{B1ED50B3-FC82-4CEF-82DB-F2EFCE8B9A4D}"/>
    <cellStyle name="Normal_ICR Cost Inputs" xfId="2" xr:uid="{2109853E-242E-4291-91FB-B4E728BB782F}"/>
    <cellStyle name="Normal_SSI Burden Estimate BML 060710" xfId="1" xr:uid="{3552C090-6794-470E-96F8-E4F77819E0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27A59-9070-47DA-BB1C-97041D7C1A90}">
  <dimension ref="A1:P39"/>
  <sheetViews>
    <sheetView tabSelected="1" zoomScale="85" zoomScaleNormal="85" workbookViewId="0"/>
  </sheetViews>
  <sheetFormatPr defaultRowHeight="15" x14ac:dyDescent="0.25"/>
  <cols>
    <col min="1" max="1" width="45.42578125" customWidth="1"/>
    <col min="2" max="2" width="12.42578125" customWidth="1"/>
    <col min="3" max="3" width="10.5703125" customWidth="1"/>
    <col min="4" max="4" width="12.7109375" customWidth="1"/>
    <col min="5" max="5" width="11.140625" customWidth="1"/>
    <col min="7" max="7" width="11" customWidth="1"/>
    <col min="9" max="9" width="14.28515625" customWidth="1"/>
    <col min="10" max="10" width="5.85546875" customWidth="1"/>
    <col min="11" max="11" width="11.140625" customWidth="1"/>
  </cols>
  <sheetData>
    <row r="1" spans="1:16" ht="22.5" customHeight="1" x14ac:dyDescent="0.25">
      <c r="A1" s="1" t="s">
        <v>0</v>
      </c>
      <c r="B1" s="2"/>
      <c r="C1" s="2"/>
      <c r="D1" s="2"/>
      <c r="E1" s="2"/>
      <c r="F1" s="2"/>
      <c r="G1" s="2"/>
      <c r="H1" s="2"/>
      <c r="I1" s="2"/>
      <c r="J1" s="2"/>
      <c r="K1" s="2"/>
      <c r="L1" s="2"/>
      <c r="M1" s="2"/>
      <c r="N1" s="2"/>
      <c r="O1" s="2"/>
      <c r="P1" s="2"/>
    </row>
    <row r="2" spans="1:16" ht="95.25" customHeight="1" x14ac:dyDescent="0.25">
      <c r="A2" s="28" t="s">
        <v>51</v>
      </c>
      <c r="B2" s="3" t="s">
        <v>65</v>
      </c>
      <c r="C2" s="3" t="s">
        <v>66</v>
      </c>
      <c r="D2" s="3" t="s">
        <v>67</v>
      </c>
      <c r="E2" s="3" t="s">
        <v>79</v>
      </c>
      <c r="F2" s="3" t="s">
        <v>70</v>
      </c>
      <c r="G2" s="3" t="s">
        <v>68</v>
      </c>
      <c r="H2" s="3" t="s">
        <v>69</v>
      </c>
      <c r="I2" s="3" t="s">
        <v>80</v>
      </c>
      <c r="J2" s="79"/>
      <c r="K2" s="3" t="s">
        <v>1</v>
      </c>
      <c r="L2" s="3" t="s">
        <v>2</v>
      </c>
      <c r="M2" s="3" t="s">
        <v>3</v>
      </c>
      <c r="N2" s="127" t="s">
        <v>114</v>
      </c>
      <c r="O2" s="128"/>
      <c r="P2" s="128"/>
    </row>
    <row r="3" spans="1:16" ht="51" x14ac:dyDescent="0.25">
      <c r="A3" s="55" t="s">
        <v>48</v>
      </c>
      <c r="B3" s="65" t="s">
        <v>4</v>
      </c>
      <c r="C3" s="4"/>
      <c r="D3" s="4"/>
      <c r="E3" s="4"/>
      <c r="F3" s="4"/>
      <c r="G3" s="4"/>
      <c r="H3" s="4"/>
      <c r="I3" s="4"/>
      <c r="J3" s="80"/>
      <c r="K3" s="85">
        <f>P4</f>
        <v>147.399</v>
      </c>
      <c r="L3" s="86">
        <f>P5</f>
        <v>117.91499999999999</v>
      </c>
      <c r="M3" s="86">
        <f>P6</f>
        <v>57.015000000000001</v>
      </c>
      <c r="N3" s="82" t="s">
        <v>5</v>
      </c>
      <c r="O3" s="82" t="s">
        <v>89</v>
      </c>
      <c r="P3" s="82" t="s">
        <v>90</v>
      </c>
    </row>
    <row r="4" spans="1:16" x14ac:dyDescent="0.25">
      <c r="A4" s="55" t="s">
        <v>49</v>
      </c>
      <c r="B4" s="65" t="s">
        <v>4</v>
      </c>
      <c r="C4" s="4"/>
      <c r="D4" s="4"/>
      <c r="E4" s="4"/>
      <c r="F4" s="4"/>
      <c r="G4" s="4"/>
      <c r="H4" s="4"/>
      <c r="I4" s="4"/>
      <c r="J4" s="67"/>
      <c r="K4" s="2"/>
      <c r="L4" s="2"/>
      <c r="M4" s="2"/>
      <c r="N4" s="83" t="s">
        <v>6</v>
      </c>
      <c r="O4" s="84">
        <v>70.19</v>
      </c>
      <c r="P4" s="84">
        <f>O4+1.1*O4</f>
        <v>147.399</v>
      </c>
    </row>
    <row r="5" spans="1:16" x14ac:dyDescent="0.25">
      <c r="A5" s="55" t="s">
        <v>50</v>
      </c>
      <c r="B5" s="121"/>
      <c r="C5" s="122"/>
      <c r="D5" s="122"/>
      <c r="E5" s="122"/>
      <c r="F5" s="122"/>
      <c r="G5" s="122"/>
      <c r="H5" s="122"/>
      <c r="I5" s="123"/>
      <c r="J5" s="67"/>
      <c r="K5" s="2"/>
      <c r="L5" s="2"/>
      <c r="M5" s="2"/>
      <c r="N5" s="83" t="s">
        <v>7</v>
      </c>
      <c r="O5" s="84">
        <v>56.15</v>
      </c>
      <c r="P5" s="84">
        <f>O5+1.1*O5</f>
        <v>117.91499999999999</v>
      </c>
    </row>
    <row r="6" spans="1:16" ht="33" customHeight="1" x14ac:dyDescent="0.25">
      <c r="A6" s="56" t="s">
        <v>78</v>
      </c>
      <c r="B6" s="65">
        <v>1</v>
      </c>
      <c r="C6" s="4">
        <v>1</v>
      </c>
      <c r="D6" s="4">
        <f>B6*C6</f>
        <v>1</v>
      </c>
      <c r="E6" s="4">
        <v>400</v>
      </c>
      <c r="F6" s="4">
        <f>D6*E6</f>
        <v>400</v>
      </c>
      <c r="G6" s="4">
        <f>F6*0.05</f>
        <v>20</v>
      </c>
      <c r="H6" s="4">
        <f>F6*0.1</f>
        <v>40</v>
      </c>
      <c r="I6" s="5">
        <f>(F6*$L$3)+(G6*$K$3)+(H6*$M$3)</f>
        <v>52394.58</v>
      </c>
      <c r="J6" s="68"/>
      <c r="K6" s="2"/>
      <c r="L6" s="2"/>
      <c r="M6" s="2"/>
      <c r="N6" s="83" t="s">
        <v>8</v>
      </c>
      <c r="O6" s="84">
        <v>27.15</v>
      </c>
      <c r="P6" s="84">
        <f>O6+1.1*O6</f>
        <v>57.015000000000001</v>
      </c>
    </row>
    <row r="7" spans="1:16" x14ac:dyDescent="0.25">
      <c r="A7" s="7" t="s">
        <v>52</v>
      </c>
      <c r="B7" s="65"/>
      <c r="C7" s="4"/>
      <c r="D7" s="4"/>
      <c r="E7" s="4"/>
      <c r="F7" s="4"/>
      <c r="G7" s="4"/>
      <c r="H7" s="4"/>
      <c r="I7" s="6"/>
      <c r="J7" s="69"/>
      <c r="K7" s="2"/>
      <c r="L7" s="2"/>
      <c r="M7" s="2"/>
      <c r="N7" s="2"/>
      <c r="O7" s="2"/>
      <c r="P7" s="2"/>
    </row>
    <row r="8" spans="1:16" x14ac:dyDescent="0.25">
      <c r="A8" s="7" t="s">
        <v>53</v>
      </c>
      <c r="B8" s="65">
        <v>60</v>
      </c>
      <c r="C8" s="4">
        <v>1</v>
      </c>
      <c r="D8" s="4">
        <f>B8*C8</f>
        <v>60</v>
      </c>
      <c r="E8" s="4">
        <v>0</v>
      </c>
      <c r="F8" s="4">
        <f t="shared" ref="F8:F9" si="0">D8*E8</f>
        <v>0</v>
      </c>
      <c r="G8" s="4">
        <f t="shared" ref="G8:G9" si="1">F8*0.05</f>
        <v>0</v>
      </c>
      <c r="H8" s="4">
        <f t="shared" ref="H8:H9" si="2">F8*0.1</f>
        <v>0</v>
      </c>
      <c r="I8" s="8">
        <f t="shared" ref="I8:I9" si="3">(F8*$L$3)+(G8*$K$3)+(H8*$M$3)</f>
        <v>0</v>
      </c>
      <c r="J8" s="70"/>
      <c r="K8" s="2"/>
      <c r="L8" s="2"/>
      <c r="M8" s="2"/>
      <c r="N8" s="2"/>
      <c r="O8" s="2"/>
      <c r="P8" s="2"/>
    </row>
    <row r="9" spans="1:16" ht="15.75" x14ac:dyDescent="0.25">
      <c r="A9" s="7" t="s">
        <v>81</v>
      </c>
      <c r="B9" s="65">
        <v>60</v>
      </c>
      <c r="C9" s="4">
        <v>0.2</v>
      </c>
      <c r="D9" s="4">
        <f>B9*C9</f>
        <v>12</v>
      </c>
      <c r="E9" s="4">
        <v>0</v>
      </c>
      <c r="F9" s="4">
        <f t="shared" si="0"/>
        <v>0</v>
      </c>
      <c r="G9" s="4">
        <f t="shared" si="1"/>
        <v>0</v>
      </c>
      <c r="H9" s="4">
        <f t="shared" si="2"/>
        <v>0</v>
      </c>
      <c r="I9" s="8">
        <f t="shared" si="3"/>
        <v>0</v>
      </c>
      <c r="J9" s="70"/>
      <c r="K9" s="2"/>
      <c r="L9" s="2"/>
      <c r="M9" s="2"/>
      <c r="N9" s="2"/>
      <c r="O9" s="2"/>
      <c r="P9" s="2"/>
    </row>
    <row r="10" spans="1:16" x14ac:dyDescent="0.25">
      <c r="A10" s="7" t="s">
        <v>54</v>
      </c>
      <c r="B10" s="9" t="s">
        <v>9</v>
      </c>
      <c r="C10" s="10"/>
      <c r="D10" s="10"/>
      <c r="E10" s="10"/>
      <c r="F10" s="10"/>
      <c r="G10" s="10"/>
      <c r="H10" s="10"/>
      <c r="I10" s="11"/>
      <c r="J10" s="71"/>
      <c r="K10" s="2"/>
      <c r="L10" s="2"/>
      <c r="M10" s="2"/>
      <c r="N10" s="2"/>
      <c r="O10" s="2"/>
      <c r="P10" s="2"/>
    </row>
    <row r="11" spans="1:16" x14ac:dyDescent="0.25">
      <c r="A11" s="7" t="s">
        <v>55</v>
      </c>
      <c r="B11" s="65"/>
      <c r="C11" s="4"/>
      <c r="D11" s="4"/>
      <c r="E11" s="4"/>
      <c r="F11" s="4"/>
      <c r="G11" s="4"/>
      <c r="H11" s="4"/>
      <c r="I11" s="12"/>
      <c r="J11" s="72"/>
      <c r="K11" s="2"/>
      <c r="L11" s="2"/>
      <c r="M11" s="2"/>
      <c r="N11" s="2"/>
      <c r="O11" s="2"/>
      <c r="P11" s="2"/>
    </row>
    <row r="12" spans="1:16" ht="29.25" customHeight="1" x14ac:dyDescent="0.25">
      <c r="A12" s="32" t="s">
        <v>56</v>
      </c>
      <c r="B12" s="65">
        <v>2</v>
      </c>
      <c r="C12" s="4">
        <v>1</v>
      </c>
      <c r="D12" s="4">
        <f>B12*C12</f>
        <v>2</v>
      </c>
      <c r="E12" s="4">
        <v>0</v>
      </c>
      <c r="F12" s="4">
        <f t="shared" ref="F12:F14" si="4">D12*E12</f>
        <v>0</v>
      </c>
      <c r="G12" s="4">
        <f t="shared" ref="G12:G14" si="5">F12*0.05</f>
        <v>0</v>
      </c>
      <c r="H12" s="4">
        <f t="shared" ref="H12:H14" si="6">F12*0.1</f>
        <v>0</v>
      </c>
      <c r="I12" s="8">
        <f t="shared" ref="I12:I14" si="7">(F12*$L$3)+(G12*$K$3)+(H12*$M$3)</f>
        <v>0</v>
      </c>
      <c r="J12" s="70"/>
      <c r="K12" s="2"/>
      <c r="L12" s="2"/>
      <c r="M12" s="2"/>
      <c r="N12" s="2"/>
      <c r="O12" s="2"/>
      <c r="P12" s="2"/>
    </row>
    <row r="13" spans="1:16" ht="25.5" customHeight="1" x14ac:dyDescent="0.25">
      <c r="A13" s="13" t="s">
        <v>57</v>
      </c>
      <c r="B13" s="65">
        <v>2</v>
      </c>
      <c r="C13" s="4">
        <v>1</v>
      </c>
      <c r="D13" s="4">
        <f>B13*C13</f>
        <v>2</v>
      </c>
      <c r="E13" s="4">
        <v>0</v>
      </c>
      <c r="F13" s="4">
        <f t="shared" si="4"/>
        <v>0</v>
      </c>
      <c r="G13" s="4">
        <f t="shared" si="5"/>
        <v>0</v>
      </c>
      <c r="H13" s="4">
        <f t="shared" si="6"/>
        <v>0</v>
      </c>
      <c r="I13" s="8">
        <f t="shared" si="7"/>
        <v>0</v>
      </c>
      <c r="J13" s="70"/>
      <c r="K13" s="2"/>
      <c r="L13" s="2"/>
      <c r="M13" s="2"/>
      <c r="N13" s="2"/>
      <c r="O13" s="2"/>
      <c r="P13" s="2"/>
    </row>
    <row r="14" spans="1:16" ht="21" customHeight="1" x14ac:dyDescent="0.25">
      <c r="A14" s="13" t="s">
        <v>58</v>
      </c>
      <c r="B14" s="65">
        <v>2</v>
      </c>
      <c r="C14" s="4">
        <v>1</v>
      </c>
      <c r="D14" s="4">
        <f>B14*C14</f>
        <v>2</v>
      </c>
      <c r="E14" s="4">
        <v>0</v>
      </c>
      <c r="F14" s="4">
        <f t="shared" si="4"/>
        <v>0</v>
      </c>
      <c r="G14" s="4">
        <f t="shared" si="5"/>
        <v>0</v>
      </c>
      <c r="H14" s="4">
        <f t="shared" si="6"/>
        <v>0</v>
      </c>
      <c r="I14" s="8">
        <f t="shared" si="7"/>
        <v>0</v>
      </c>
      <c r="J14" s="70"/>
      <c r="K14" s="2"/>
      <c r="L14" s="2"/>
      <c r="M14" s="2"/>
      <c r="N14" s="2"/>
      <c r="O14" s="2"/>
      <c r="P14" s="2"/>
    </row>
    <row r="15" spans="1:16" ht="19.5" customHeight="1" x14ac:dyDescent="0.25">
      <c r="A15" s="13" t="s">
        <v>59</v>
      </c>
      <c r="B15" s="9" t="s">
        <v>9</v>
      </c>
      <c r="C15" s="14"/>
      <c r="D15" s="14"/>
      <c r="E15" s="14"/>
      <c r="F15" s="14"/>
      <c r="G15" s="14"/>
      <c r="H15" s="14"/>
      <c r="I15" s="15"/>
      <c r="J15" s="73"/>
      <c r="K15" s="2"/>
      <c r="L15" s="2"/>
      <c r="M15" s="2"/>
      <c r="N15" s="2"/>
      <c r="O15" s="2"/>
      <c r="P15" s="2"/>
    </row>
    <row r="16" spans="1:16" ht="18" customHeight="1" x14ac:dyDescent="0.25">
      <c r="A16" s="13" t="s">
        <v>82</v>
      </c>
      <c r="B16" s="65">
        <v>8</v>
      </c>
      <c r="C16" s="4">
        <v>2</v>
      </c>
      <c r="D16" s="4">
        <f>B16*C16</f>
        <v>16</v>
      </c>
      <c r="E16" s="4">
        <v>400</v>
      </c>
      <c r="F16" s="4">
        <f t="shared" ref="F16:F17" si="8">D16*E16</f>
        <v>6400</v>
      </c>
      <c r="G16" s="4">
        <f t="shared" ref="G16:G17" si="9">F16*0.05</f>
        <v>320</v>
      </c>
      <c r="H16" s="4">
        <f t="shared" ref="H16:H17" si="10">F16*0.1</f>
        <v>640</v>
      </c>
      <c r="I16" s="5">
        <f t="shared" ref="I16:I17" si="11">(F16*$L$3)+(G16*$K$3)+(H16*$M$3)</f>
        <v>838313.28</v>
      </c>
      <c r="J16" s="68"/>
      <c r="K16" s="2"/>
      <c r="L16" s="2"/>
      <c r="M16" s="2"/>
      <c r="N16" s="2"/>
      <c r="O16" s="2"/>
      <c r="P16" s="2"/>
    </row>
    <row r="17" spans="1:16" ht="42.75" customHeight="1" x14ac:dyDescent="0.25">
      <c r="A17" s="13" t="s">
        <v>83</v>
      </c>
      <c r="B17" s="65">
        <v>16</v>
      </c>
      <c r="C17" s="4">
        <v>2</v>
      </c>
      <c r="D17" s="4">
        <f>B17*C17</f>
        <v>32</v>
      </c>
      <c r="E17" s="4">
        <f>E16*0.2</f>
        <v>80</v>
      </c>
      <c r="F17" s="4">
        <f t="shared" si="8"/>
        <v>2560</v>
      </c>
      <c r="G17" s="4">
        <f t="shared" si="9"/>
        <v>128</v>
      </c>
      <c r="H17" s="4">
        <f t="shared" si="10"/>
        <v>256</v>
      </c>
      <c r="I17" s="5">
        <f t="shared" si="11"/>
        <v>335325.31199999998</v>
      </c>
      <c r="J17" s="68"/>
      <c r="K17" s="2"/>
      <c r="L17" s="2"/>
      <c r="M17" s="2"/>
      <c r="N17" s="2"/>
      <c r="O17" s="2"/>
      <c r="P17" s="2"/>
    </row>
    <row r="18" spans="1:16" x14ac:dyDescent="0.25">
      <c r="A18" s="29" t="s">
        <v>11</v>
      </c>
      <c r="B18" s="30"/>
      <c r="C18" s="30"/>
      <c r="D18" s="30"/>
      <c r="E18" s="31"/>
      <c r="F18" s="124">
        <f>SUM(F6:H17)</f>
        <v>10764</v>
      </c>
      <c r="G18" s="125"/>
      <c r="H18" s="126"/>
      <c r="I18" s="16">
        <f>SUM(I6:I17)</f>
        <v>1226033.172</v>
      </c>
      <c r="J18" s="74"/>
      <c r="K18" s="2"/>
      <c r="L18" s="2"/>
      <c r="M18" s="2"/>
      <c r="N18" s="2"/>
      <c r="O18" s="17"/>
      <c r="P18" s="2"/>
    </row>
    <row r="19" spans="1:16" ht="15" customHeight="1" x14ac:dyDescent="0.25">
      <c r="A19" s="55" t="s">
        <v>60</v>
      </c>
      <c r="B19" s="121"/>
      <c r="C19" s="122"/>
      <c r="D19" s="122"/>
      <c r="E19" s="122"/>
      <c r="F19" s="122"/>
      <c r="G19" s="122"/>
      <c r="H19" s="122"/>
      <c r="I19" s="123"/>
      <c r="J19" s="67"/>
      <c r="K19" s="2"/>
      <c r="L19" s="2"/>
      <c r="M19" s="2"/>
      <c r="N19" s="2"/>
      <c r="O19" s="2"/>
      <c r="P19" s="2"/>
    </row>
    <row r="20" spans="1:16" x14ac:dyDescent="0.25">
      <c r="A20" s="55" t="s">
        <v>61</v>
      </c>
      <c r="B20" s="9" t="s">
        <v>9</v>
      </c>
      <c r="C20" s="14"/>
      <c r="D20" s="14"/>
      <c r="E20" s="14"/>
      <c r="F20" s="14"/>
      <c r="G20" s="14"/>
      <c r="H20" s="14"/>
      <c r="I20" s="14"/>
      <c r="J20" s="75"/>
      <c r="K20" s="2"/>
      <c r="L20" s="2"/>
      <c r="M20" s="2"/>
      <c r="N20" s="2"/>
      <c r="O20" s="2"/>
      <c r="P20" s="2"/>
    </row>
    <row r="21" spans="1:16" x14ac:dyDescent="0.25">
      <c r="A21" s="55" t="s">
        <v>62</v>
      </c>
      <c r="B21" s="9" t="s">
        <v>9</v>
      </c>
      <c r="C21" s="14"/>
      <c r="D21" s="14"/>
      <c r="E21" s="14"/>
      <c r="F21" s="14"/>
      <c r="G21" s="14"/>
      <c r="H21" s="14"/>
      <c r="I21" s="14"/>
      <c r="J21" s="75"/>
      <c r="K21" s="2"/>
      <c r="L21" s="2"/>
      <c r="M21" s="2"/>
      <c r="N21" s="2"/>
      <c r="O21" s="2"/>
      <c r="P21" s="2"/>
    </row>
    <row r="22" spans="1:16" ht="18" customHeight="1" x14ac:dyDescent="0.25">
      <c r="A22" s="55" t="s">
        <v>63</v>
      </c>
      <c r="B22" s="18"/>
      <c r="C22" s="14"/>
      <c r="D22" s="14"/>
      <c r="E22" s="14"/>
      <c r="F22" s="14"/>
      <c r="G22" s="14"/>
      <c r="H22" s="14"/>
      <c r="I22" s="14"/>
      <c r="J22" s="75"/>
      <c r="K22" s="2"/>
      <c r="L22" s="2"/>
      <c r="M22" s="2"/>
      <c r="N22" s="2"/>
      <c r="O22" s="2"/>
      <c r="P22" s="2"/>
    </row>
    <row r="23" spans="1:16" ht="18" customHeight="1" x14ac:dyDescent="0.25">
      <c r="A23" s="32" t="s">
        <v>84</v>
      </c>
      <c r="B23" s="65">
        <v>1</v>
      </c>
      <c r="C23" s="4">
        <v>12</v>
      </c>
      <c r="D23" s="4">
        <f>B23*C23</f>
        <v>12</v>
      </c>
      <c r="E23" s="4">
        <v>400</v>
      </c>
      <c r="F23" s="4">
        <f t="shared" ref="F23" si="12">D23*E23</f>
        <v>4800</v>
      </c>
      <c r="G23" s="4">
        <f t="shared" ref="G23" si="13">F23*0.05</f>
        <v>240</v>
      </c>
      <c r="H23" s="4">
        <f t="shared" ref="H23" si="14">F23*0.1</f>
        <v>480</v>
      </c>
      <c r="I23" s="5">
        <f t="shared" ref="I23" si="15">(F23*$L$3)+(G23*$K$3)+(H23*$M$3)</f>
        <v>628734.96</v>
      </c>
      <c r="J23" s="68"/>
      <c r="K23" s="2"/>
      <c r="L23" s="2"/>
      <c r="M23" s="2"/>
      <c r="N23" s="2"/>
      <c r="O23" s="2"/>
      <c r="P23" s="2"/>
    </row>
    <row r="24" spans="1:16" x14ac:dyDescent="0.25">
      <c r="A24" s="55" t="s">
        <v>64</v>
      </c>
      <c r="B24" s="65" t="s">
        <v>4</v>
      </c>
      <c r="C24" s="4"/>
      <c r="D24" s="4"/>
      <c r="E24" s="4"/>
      <c r="F24" s="4"/>
      <c r="G24" s="4"/>
      <c r="H24" s="4"/>
      <c r="I24" s="4"/>
      <c r="J24" s="67"/>
      <c r="K24" s="2"/>
      <c r="L24" s="2"/>
      <c r="M24" s="2"/>
      <c r="N24" s="2"/>
      <c r="O24" s="2"/>
      <c r="P24" s="2"/>
    </row>
    <row r="25" spans="1:16" ht="21.75" customHeight="1" x14ac:dyDescent="0.25">
      <c r="A25" s="13" t="s">
        <v>85</v>
      </c>
      <c r="B25" s="65">
        <v>0.25</v>
      </c>
      <c r="C25" s="4">
        <v>350</v>
      </c>
      <c r="D25" s="4">
        <f>B25*C25</f>
        <v>87.5</v>
      </c>
      <c r="E25" s="4">
        <v>400</v>
      </c>
      <c r="F25" s="4">
        <f t="shared" ref="F25" si="16">D25*E25</f>
        <v>35000</v>
      </c>
      <c r="G25" s="4">
        <f t="shared" ref="G25" si="17">F25*0.05</f>
        <v>1750</v>
      </c>
      <c r="H25" s="4">
        <f t="shared" ref="H25" si="18">F25*0.1</f>
        <v>3500</v>
      </c>
      <c r="I25" s="5">
        <f t="shared" ref="I25" si="19">(F25*$L$3)+(G25*$K$3)+(H25*$M$3)</f>
        <v>4584525.75</v>
      </c>
      <c r="J25" s="68"/>
      <c r="K25" s="2"/>
      <c r="L25" s="2"/>
      <c r="M25" s="2"/>
      <c r="N25" s="2"/>
      <c r="O25" s="2"/>
      <c r="P25" s="2"/>
    </row>
    <row r="26" spans="1:16" x14ac:dyDescent="0.25">
      <c r="A26" s="29" t="s">
        <v>12</v>
      </c>
      <c r="B26" s="107"/>
      <c r="C26" s="107"/>
      <c r="D26" s="107"/>
      <c r="E26" s="108"/>
      <c r="F26" s="115">
        <f>SUM(F23:H25)</f>
        <v>45770</v>
      </c>
      <c r="G26" s="116"/>
      <c r="H26" s="117"/>
      <c r="I26" s="19">
        <f>SUM(I23:I25)</f>
        <v>5213260.71</v>
      </c>
      <c r="J26" s="76"/>
      <c r="K26" s="2"/>
      <c r="L26" s="2"/>
      <c r="M26" s="2"/>
      <c r="N26" s="2"/>
      <c r="O26" s="2"/>
      <c r="P26" s="2"/>
    </row>
    <row r="27" spans="1:16" ht="15.75" x14ac:dyDescent="0.25">
      <c r="A27" s="33" t="s">
        <v>86</v>
      </c>
      <c r="B27" s="20"/>
      <c r="C27" s="20"/>
      <c r="D27" s="20"/>
      <c r="E27" s="20"/>
      <c r="F27" s="118">
        <f>ROUND(F26+F18,-2)</f>
        <v>56500</v>
      </c>
      <c r="G27" s="119"/>
      <c r="H27" s="120"/>
      <c r="I27" s="21">
        <f>ROUND(SUM(I26+I18), -4)</f>
        <v>6440000</v>
      </c>
      <c r="J27" s="77"/>
      <c r="K27" s="2"/>
      <c r="L27" s="2"/>
      <c r="M27" s="2"/>
      <c r="N27" s="2"/>
      <c r="O27" s="2"/>
      <c r="P27" s="2"/>
    </row>
    <row r="28" spans="1:16" ht="15.75" x14ac:dyDescent="0.25">
      <c r="A28" s="34" t="s">
        <v>87</v>
      </c>
      <c r="B28" s="34"/>
      <c r="C28" s="34"/>
      <c r="D28" s="34"/>
      <c r="E28" s="34"/>
      <c r="F28" s="34"/>
      <c r="G28" s="34"/>
      <c r="H28" s="34"/>
      <c r="I28" s="22">
        <f>'Capital O&amp;M'!G3</f>
        <v>840000</v>
      </c>
      <c r="J28" s="78"/>
      <c r="K28" s="81" t="s">
        <v>75</v>
      </c>
      <c r="L28" s="58"/>
      <c r="M28" s="2"/>
      <c r="N28" s="2"/>
      <c r="O28" s="2"/>
      <c r="P28" s="2"/>
    </row>
    <row r="29" spans="1:16" ht="15.75" x14ac:dyDescent="0.25">
      <c r="A29" s="34" t="s">
        <v>88</v>
      </c>
      <c r="B29" s="34"/>
      <c r="C29" s="34"/>
      <c r="D29" s="34"/>
      <c r="E29" s="34"/>
      <c r="F29" s="34"/>
      <c r="G29" s="34"/>
      <c r="H29" s="34"/>
      <c r="I29" s="22">
        <f>ROUND(SUM(I27:I28),-4)</f>
        <v>7280000</v>
      </c>
      <c r="J29" s="78"/>
      <c r="K29" s="54">
        <f>F27/'Number of Responses'!E10</f>
        <v>58.854166666666664</v>
      </c>
      <c r="L29" s="2" t="s">
        <v>13</v>
      </c>
      <c r="M29" s="58"/>
      <c r="N29" s="2"/>
      <c r="O29" s="2"/>
      <c r="P29" s="2"/>
    </row>
    <row r="30" spans="1:16" x14ac:dyDescent="0.25">
      <c r="A30" s="23"/>
      <c r="B30" s="24"/>
      <c r="C30" s="24"/>
      <c r="D30" s="24"/>
      <c r="E30" s="24"/>
      <c r="F30" s="25"/>
      <c r="G30" s="26"/>
      <c r="H30" s="26"/>
      <c r="I30" s="27"/>
      <c r="J30" s="27"/>
      <c r="K30" s="2"/>
      <c r="L30" s="2"/>
      <c r="M30" s="2"/>
      <c r="N30" s="2"/>
      <c r="O30" s="2"/>
      <c r="P30" s="2"/>
    </row>
    <row r="31" spans="1:16" ht="20.25" customHeight="1" x14ac:dyDescent="0.25">
      <c r="A31" s="110" t="s">
        <v>91</v>
      </c>
      <c r="B31" s="111"/>
      <c r="C31" s="111"/>
      <c r="D31" s="111"/>
      <c r="E31" s="111"/>
      <c r="F31" s="111"/>
      <c r="G31" s="111"/>
      <c r="H31" s="111"/>
      <c r="I31" s="111"/>
      <c r="J31" s="109"/>
      <c r="K31" s="2"/>
      <c r="L31" s="2"/>
      <c r="M31" s="2"/>
      <c r="N31" s="2"/>
      <c r="O31" s="2"/>
      <c r="P31" s="2"/>
    </row>
    <row r="32" spans="1:16" ht="56.25" customHeight="1" x14ac:dyDescent="0.25">
      <c r="A32" s="110" t="s">
        <v>92</v>
      </c>
      <c r="B32" s="111"/>
      <c r="C32" s="111"/>
      <c r="D32" s="111"/>
      <c r="E32" s="111"/>
      <c r="F32" s="111"/>
      <c r="G32" s="111"/>
      <c r="H32" s="111"/>
      <c r="I32" s="111"/>
      <c r="J32" s="109"/>
      <c r="K32" s="2"/>
      <c r="L32" s="2"/>
      <c r="M32" s="2"/>
      <c r="N32" s="2"/>
      <c r="O32" s="2"/>
      <c r="P32" s="2"/>
    </row>
    <row r="33" spans="1:16" ht="15" customHeight="1" x14ac:dyDescent="0.25">
      <c r="A33" s="113" t="s">
        <v>115</v>
      </c>
      <c r="B33" s="114"/>
      <c r="C33" s="114"/>
      <c r="D33" s="114"/>
      <c r="E33" s="114"/>
      <c r="F33" s="114"/>
      <c r="G33" s="114"/>
      <c r="H33" s="114"/>
      <c r="I33" s="114"/>
      <c r="J33" s="109"/>
      <c r="K33" s="2"/>
      <c r="L33" s="2"/>
      <c r="M33" s="2"/>
      <c r="N33" s="2"/>
      <c r="O33" s="2"/>
      <c r="P33" s="2"/>
    </row>
    <row r="34" spans="1:16" ht="21" customHeight="1" x14ac:dyDescent="0.25">
      <c r="A34" s="110" t="s">
        <v>94</v>
      </c>
      <c r="B34" s="111"/>
      <c r="C34" s="111"/>
      <c r="D34" s="111"/>
      <c r="E34" s="111"/>
      <c r="F34" s="111"/>
      <c r="G34" s="111"/>
      <c r="H34" s="111"/>
      <c r="I34" s="111"/>
      <c r="J34" s="109"/>
      <c r="K34" s="2"/>
      <c r="L34" s="2"/>
      <c r="M34" s="2"/>
      <c r="N34" s="2"/>
      <c r="O34" s="2"/>
      <c r="P34" s="2"/>
    </row>
    <row r="35" spans="1:16" ht="43.5" customHeight="1" x14ac:dyDescent="0.25">
      <c r="A35" s="110" t="s">
        <v>95</v>
      </c>
      <c r="B35" s="111"/>
      <c r="C35" s="111"/>
      <c r="D35" s="111"/>
      <c r="E35" s="111"/>
      <c r="F35" s="111"/>
      <c r="G35" s="111"/>
      <c r="H35" s="111"/>
      <c r="I35" s="111"/>
      <c r="J35" s="109"/>
      <c r="K35" s="2"/>
      <c r="L35" s="2"/>
      <c r="M35" s="2"/>
      <c r="N35" s="2"/>
      <c r="O35" s="2"/>
      <c r="P35" s="2"/>
    </row>
    <row r="36" spans="1:16" ht="18" customHeight="1" x14ac:dyDescent="0.25">
      <c r="A36" s="110" t="s">
        <v>96</v>
      </c>
      <c r="B36" s="111"/>
      <c r="C36" s="111"/>
      <c r="D36" s="111"/>
      <c r="E36" s="111"/>
      <c r="F36" s="111"/>
      <c r="G36" s="111"/>
      <c r="H36" s="111"/>
      <c r="I36" s="111"/>
      <c r="J36" s="109"/>
      <c r="K36" s="2"/>
      <c r="L36" s="2"/>
      <c r="M36" s="2"/>
      <c r="N36" s="2"/>
      <c r="O36" s="2"/>
      <c r="P36" s="2"/>
    </row>
    <row r="37" spans="1:16" x14ac:dyDescent="0.25">
      <c r="A37" s="110" t="s">
        <v>97</v>
      </c>
      <c r="B37" s="111"/>
      <c r="C37" s="111"/>
      <c r="D37" s="111"/>
      <c r="E37" s="111"/>
      <c r="F37" s="111"/>
      <c r="G37" s="111"/>
      <c r="H37" s="111"/>
      <c r="I37" s="111"/>
      <c r="J37" s="109"/>
      <c r="K37" s="2"/>
      <c r="L37" s="2"/>
      <c r="M37" s="2"/>
      <c r="N37" s="2"/>
      <c r="O37" s="2"/>
      <c r="P37" s="2"/>
    </row>
    <row r="38" spans="1:16" x14ac:dyDescent="0.25">
      <c r="A38" s="112" t="s">
        <v>98</v>
      </c>
      <c r="B38" s="111"/>
      <c r="C38" s="111"/>
      <c r="D38" s="111"/>
      <c r="E38" s="111"/>
      <c r="F38" s="111"/>
      <c r="G38" s="111"/>
      <c r="H38" s="111"/>
      <c r="I38" s="111"/>
      <c r="J38" s="109"/>
      <c r="K38" s="2"/>
      <c r="L38" s="2"/>
      <c r="M38" s="2"/>
      <c r="N38" s="2"/>
      <c r="O38" s="2"/>
      <c r="P38" s="2"/>
    </row>
    <row r="39" spans="1:16" x14ac:dyDescent="0.25">
      <c r="A39" s="2"/>
      <c r="B39" s="2"/>
      <c r="C39" s="2"/>
      <c r="D39" s="2"/>
      <c r="E39" s="2"/>
      <c r="F39" s="2"/>
      <c r="G39" s="2"/>
      <c r="H39" s="2"/>
      <c r="I39" s="2"/>
      <c r="J39" s="2"/>
      <c r="K39" s="2"/>
      <c r="L39" s="2"/>
      <c r="M39" s="2"/>
      <c r="N39" s="2"/>
      <c r="O39" s="2"/>
      <c r="P39" s="2"/>
    </row>
  </sheetData>
  <mergeCells count="14">
    <mergeCell ref="F26:H26"/>
    <mergeCell ref="F27:H27"/>
    <mergeCell ref="B19:I19"/>
    <mergeCell ref="F18:H18"/>
    <mergeCell ref="N2:P2"/>
    <mergeCell ref="B5:I5"/>
    <mergeCell ref="A36:I36"/>
    <mergeCell ref="A37:I37"/>
    <mergeCell ref="A38:I38"/>
    <mergeCell ref="A31:I31"/>
    <mergeCell ref="A32:I32"/>
    <mergeCell ref="A34:I34"/>
    <mergeCell ref="A35:I35"/>
    <mergeCell ref="A33:I33"/>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50580-6442-4812-8319-05355105792F}">
  <dimension ref="A1:P57"/>
  <sheetViews>
    <sheetView zoomScaleNormal="100" workbookViewId="0">
      <selection activeCell="A9" sqref="A9"/>
    </sheetView>
  </sheetViews>
  <sheetFormatPr defaultRowHeight="15" x14ac:dyDescent="0.25"/>
  <cols>
    <col min="1" max="1" width="43.5703125" customWidth="1"/>
    <col min="2" max="2" width="9.85546875" customWidth="1"/>
    <col min="3" max="3" width="10.85546875" customWidth="1"/>
    <col min="5" max="5" width="11.5703125" customWidth="1"/>
    <col min="7" max="7" width="10.42578125" customWidth="1"/>
    <col min="9" max="9" width="9.85546875" customWidth="1"/>
    <col min="10" max="10" width="3.28515625" customWidth="1"/>
    <col min="11" max="11" width="10.140625" customWidth="1"/>
    <col min="14" max="14" width="18.5703125" customWidth="1"/>
    <col min="15" max="15" width="15.42578125" customWidth="1"/>
    <col min="16" max="16" width="20.140625" customWidth="1"/>
  </cols>
  <sheetData>
    <row r="1" spans="1:16" ht="15.75" x14ac:dyDescent="0.25">
      <c r="A1" s="36" t="s">
        <v>14</v>
      </c>
      <c r="B1" s="35"/>
      <c r="C1" s="35"/>
      <c r="D1" s="35"/>
      <c r="E1" s="35"/>
      <c r="F1" s="35"/>
      <c r="G1" s="35"/>
      <c r="H1" s="35"/>
      <c r="I1" s="35"/>
      <c r="J1" s="35"/>
      <c r="K1" s="35"/>
      <c r="L1" s="35"/>
      <c r="M1" s="35"/>
      <c r="N1" s="35"/>
      <c r="O1" s="35"/>
      <c r="P1" s="35"/>
    </row>
    <row r="2" spans="1:16" ht="78" thickBot="1" x14ac:dyDescent="0.3">
      <c r="A2" s="37" t="s">
        <v>71</v>
      </c>
      <c r="B2" s="38" t="s">
        <v>72</v>
      </c>
      <c r="C2" s="38" t="s">
        <v>66</v>
      </c>
      <c r="D2" s="38" t="s">
        <v>77</v>
      </c>
      <c r="E2" s="88" t="s">
        <v>100</v>
      </c>
      <c r="F2" s="38" t="s">
        <v>70</v>
      </c>
      <c r="G2" s="38" t="s">
        <v>68</v>
      </c>
      <c r="H2" s="38" t="s">
        <v>69</v>
      </c>
      <c r="I2" s="88" t="s">
        <v>101</v>
      </c>
      <c r="J2" s="103"/>
      <c r="K2" s="88" t="s">
        <v>1</v>
      </c>
      <c r="L2" s="88" t="s">
        <v>2</v>
      </c>
      <c r="M2" s="88" t="s">
        <v>3</v>
      </c>
      <c r="N2" s="129" t="s">
        <v>99</v>
      </c>
      <c r="O2" s="129"/>
      <c r="P2" s="129"/>
    </row>
    <row r="3" spans="1:16" ht="15.75" customHeight="1" thickBot="1" x14ac:dyDescent="0.3">
      <c r="A3" s="55" t="s">
        <v>73</v>
      </c>
      <c r="B3" s="39"/>
      <c r="C3" s="39"/>
      <c r="D3" s="39"/>
      <c r="E3" s="39"/>
      <c r="F3" s="39"/>
      <c r="G3" s="39"/>
      <c r="H3" s="39"/>
      <c r="I3" s="39"/>
      <c r="J3" s="35"/>
      <c r="K3" s="89">
        <f>P5</f>
        <v>65.712000000000003</v>
      </c>
      <c r="L3" s="90">
        <f>P4</f>
        <v>48.752000000000002</v>
      </c>
      <c r="M3" s="90">
        <f>P6</f>
        <v>26.384</v>
      </c>
      <c r="N3" s="91"/>
      <c r="O3" s="92" t="s">
        <v>15</v>
      </c>
      <c r="P3" s="93" t="s">
        <v>16</v>
      </c>
    </row>
    <row r="4" spans="1:16" x14ac:dyDescent="0.25">
      <c r="A4" s="104" t="s">
        <v>102</v>
      </c>
      <c r="B4" s="40">
        <v>24</v>
      </c>
      <c r="C4" s="40">
        <v>1</v>
      </c>
      <c r="D4" s="40">
        <f>B4*C4</f>
        <v>24</v>
      </c>
      <c r="E4" s="40">
        <v>0</v>
      </c>
      <c r="F4" s="40">
        <f>D4*E4</f>
        <v>0</v>
      </c>
      <c r="G4" s="40">
        <f>F4*0.05</f>
        <v>0</v>
      </c>
      <c r="H4" s="40">
        <f>F4*0.1</f>
        <v>0</v>
      </c>
      <c r="I4" s="41">
        <f>($K$3*G4)+(F4*$L$3)+(H4*$M$3)</f>
        <v>0</v>
      </c>
      <c r="J4" s="35"/>
      <c r="K4" s="94"/>
      <c r="L4" s="94"/>
      <c r="M4" s="94"/>
      <c r="N4" s="95" t="s">
        <v>17</v>
      </c>
      <c r="O4" s="96">
        <v>30.47</v>
      </c>
      <c r="P4" s="97">
        <f>O4*1.6</f>
        <v>48.752000000000002</v>
      </c>
    </row>
    <row r="5" spans="1:16" ht="16.5" x14ac:dyDescent="0.25">
      <c r="A5" s="104" t="s">
        <v>103</v>
      </c>
      <c r="B5" s="40">
        <v>24</v>
      </c>
      <c r="C5" s="40">
        <v>0.2</v>
      </c>
      <c r="D5" s="40">
        <f>B5*C5</f>
        <v>4.8000000000000007</v>
      </c>
      <c r="E5" s="40">
        <v>0</v>
      </c>
      <c r="F5" s="40">
        <f>D5*E5</f>
        <v>0</v>
      </c>
      <c r="G5" s="40">
        <f>F5*0.05</f>
        <v>0</v>
      </c>
      <c r="H5" s="40">
        <f>F5*0.1</f>
        <v>0</v>
      </c>
      <c r="I5" s="41">
        <f>($K$3*G5)+(F5*$L$3)+(H5*$M$3)</f>
        <v>0</v>
      </c>
      <c r="J5" s="35"/>
      <c r="K5" s="94"/>
      <c r="L5" s="94"/>
      <c r="M5" s="94"/>
      <c r="N5" s="98" t="s">
        <v>18</v>
      </c>
      <c r="O5" s="99">
        <v>41.07</v>
      </c>
      <c r="P5" s="100">
        <f>O5*1.6</f>
        <v>65.712000000000003</v>
      </c>
    </row>
    <row r="6" spans="1:16" x14ac:dyDescent="0.25">
      <c r="A6" s="56" t="s">
        <v>74</v>
      </c>
      <c r="B6" s="40"/>
      <c r="C6" s="40"/>
      <c r="D6" s="40"/>
      <c r="E6" s="40"/>
      <c r="F6" s="40"/>
      <c r="G6" s="40"/>
      <c r="H6" s="40"/>
      <c r="I6" s="41"/>
      <c r="J6" s="35"/>
      <c r="K6" s="94"/>
      <c r="L6" s="94"/>
      <c r="M6" s="94"/>
      <c r="N6" s="101" t="s">
        <v>19</v>
      </c>
      <c r="O6" s="99">
        <v>16.489999999999998</v>
      </c>
      <c r="P6" s="100">
        <f>O6*1.6</f>
        <v>26.384</v>
      </c>
    </row>
    <row r="7" spans="1:16" x14ac:dyDescent="0.25">
      <c r="A7" s="105" t="s">
        <v>20</v>
      </c>
      <c r="B7" s="40">
        <v>2</v>
      </c>
      <c r="C7" s="40">
        <v>1</v>
      </c>
      <c r="D7" s="40">
        <f t="shared" ref="D7:D11" si="0">B7*C7</f>
        <v>2</v>
      </c>
      <c r="E7" s="40">
        <v>0</v>
      </c>
      <c r="F7" s="40">
        <f t="shared" ref="F7:F13" si="1">D7*E7</f>
        <v>0</v>
      </c>
      <c r="G7" s="40">
        <f t="shared" ref="G7:G13" si="2">F7*0.05</f>
        <v>0</v>
      </c>
      <c r="H7" s="40">
        <f t="shared" ref="H7:H13" si="3">F7*0.1</f>
        <v>0</v>
      </c>
      <c r="I7" s="41">
        <f t="shared" ref="I7:I13" si="4">($K$3*G7)+(F7*$L$3)+(H7*$M$3)</f>
        <v>0</v>
      </c>
      <c r="J7" s="35"/>
      <c r="K7" s="35"/>
      <c r="L7" s="35"/>
      <c r="M7" s="35"/>
      <c r="N7" s="35"/>
      <c r="O7" s="35"/>
      <c r="P7" s="35"/>
    </row>
    <row r="8" spans="1:16" ht="18.75" customHeight="1" x14ac:dyDescent="0.25">
      <c r="A8" s="105" t="s">
        <v>21</v>
      </c>
      <c r="B8" s="40">
        <v>0.5</v>
      </c>
      <c r="C8" s="40">
        <v>1</v>
      </c>
      <c r="D8" s="40">
        <f t="shared" si="0"/>
        <v>0.5</v>
      </c>
      <c r="E8" s="40">
        <v>0</v>
      </c>
      <c r="F8" s="40">
        <f t="shared" si="1"/>
        <v>0</v>
      </c>
      <c r="G8" s="40">
        <f t="shared" si="2"/>
        <v>0</v>
      </c>
      <c r="H8" s="40">
        <f t="shared" si="3"/>
        <v>0</v>
      </c>
      <c r="I8" s="41">
        <f t="shared" si="4"/>
        <v>0</v>
      </c>
      <c r="J8" s="35"/>
      <c r="K8" s="35"/>
      <c r="L8" s="35"/>
      <c r="M8" s="35"/>
      <c r="N8" s="35"/>
      <c r="O8" s="35"/>
      <c r="P8" s="35"/>
    </row>
    <row r="9" spans="1:16" ht="18" customHeight="1" x14ac:dyDescent="0.25">
      <c r="A9" s="105" t="s">
        <v>10</v>
      </c>
      <c r="B9" s="40">
        <v>0.5</v>
      </c>
      <c r="C9" s="40">
        <v>1</v>
      </c>
      <c r="D9" s="40">
        <f t="shared" si="0"/>
        <v>0.5</v>
      </c>
      <c r="E9" s="40">
        <v>0</v>
      </c>
      <c r="F9" s="40">
        <f t="shared" si="1"/>
        <v>0</v>
      </c>
      <c r="G9" s="40">
        <f t="shared" si="2"/>
        <v>0</v>
      </c>
      <c r="H9" s="40">
        <f t="shared" si="3"/>
        <v>0</v>
      </c>
      <c r="I9" s="41">
        <f t="shared" si="4"/>
        <v>0</v>
      </c>
      <c r="J9" s="35"/>
      <c r="K9" s="35"/>
      <c r="L9" s="35"/>
      <c r="M9" s="35"/>
      <c r="N9" s="35"/>
      <c r="O9" s="35"/>
      <c r="P9" s="35"/>
    </row>
    <row r="10" spans="1:16" ht="18.75" customHeight="1" x14ac:dyDescent="0.25">
      <c r="A10" s="105" t="s">
        <v>104</v>
      </c>
      <c r="B10" s="40">
        <v>0.5</v>
      </c>
      <c r="C10" s="40">
        <v>1.2</v>
      </c>
      <c r="D10" s="40">
        <f t="shared" si="0"/>
        <v>0.6</v>
      </c>
      <c r="E10" s="40">
        <v>0</v>
      </c>
      <c r="F10" s="40">
        <f t="shared" si="1"/>
        <v>0</v>
      </c>
      <c r="G10" s="40">
        <f t="shared" si="2"/>
        <v>0</v>
      </c>
      <c r="H10" s="40">
        <f t="shared" si="3"/>
        <v>0</v>
      </c>
      <c r="I10" s="41">
        <f t="shared" si="4"/>
        <v>0</v>
      </c>
      <c r="J10" s="35"/>
      <c r="K10" s="35"/>
      <c r="L10" s="35"/>
      <c r="M10" s="35"/>
      <c r="N10" s="35"/>
      <c r="O10" s="35"/>
      <c r="P10" s="35"/>
    </row>
    <row r="11" spans="1:16" ht="17.25" customHeight="1" x14ac:dyDescent="0.25">
      <c r="A11" s="105" t="s">
        <v>105</v>
      </c>
      <c r="B11" s="40">
        <v>8</v>
      </c>
      <c r="C11" s="40">
        <v>1.2</v>
      </c>
      <c r="D11" s="40">
        <f t="shared" si="0"/>
        <v>9.6</v>
      </c>
      <c r="E11" s="40">
        <v>0</v>
      </c>
      <c r="F11" s="40">
        <f t="shared" si="1"/>
        <v>0</v>
      </c>
      <c r="G11" s="40">
        <f t="shared" si="2"/>
        <v>0</v>
      </c>
      <c r="H11" s="40">
        <f t="shared" si="3"/>
        <v>0</v>
      </c>
      <c r="I11" s="41">
        <f t="shared" si="4"/>
        <v>0</v>
      </c>
      <c r="J11" s="35"/>
      <c r="K11" s="35"/>
      <c r="L11" s="35"/>
      <c r="M11" s="35"/>
      <c r="N11" s="35"/>
      <c r="O11" s="35"/>
      <c r="P11" s="35"/>
    </row>
    <row r="12" spans="1:16" ht="18" customHeight="1" x14ac:dyDescent="0.25">
      <c r="A12" s="105" t="s">
        <v>106</v>
      </c>
      <c r="B12" s="40">
        <v>2</v>
      </c>
      <c r="C12" s="40">
        <v>2</v>
      </c>
      <c r="D12" s="40">
        <f t="shared" ref="D12:D13" si="5">B12*C12</f>
        <v>4</v>
      </c>
      <c r="E12" s="49">
        <v>400</v>
      </c>
      <c r="F12" s="40">
        <f t="shared" si="1"/>
        <v>1600</v>
      </c>
      <c r="G12" s="40">
        <f t="shared" si="2"/>
        <v>80</v>
      </c>
      <c r="H12" s="40">
        <f t="shared" si="3"/>
        <v>160</v>
      </c>
      <c r="I12" s="42">
        <f t="shared" si="4"/>
        <v>87481.600000000006</v>
      </c>
      <c r="J12" s="35"/>
      <c r="K12" s="35"/>
      <c r="L12" s="35"/>
      <c r="M12" s="35"/>
      <c r="N12" s="35"/>
      <c r="O12" s="35"/>
      <c r="P12" s="35"/>
    </row>
    <row r="13" spans="1:16" ht="27.75" customHeight="1" x14ac:dyDescent="0.25">
      <c r="A13" s="57" t="s">
        <v>107</v>
      </c>
      <c r="B13" s="40">
        <v>2</v>
      </c>
      <c r="C13" s="49">
        <v>2</v>
      </c>
      <c r="D13" s="40">
        <f t="shared" si="5"/>
        <v>4</v>
      </c>
      <c r="E13" s="49">
        <f>E12*0.2</f>
        <v>80</v>
      </c>
      <c r="F13" s="40">
        <f t="shared" si="1"/>
        <v>320</v>
      </c>
      <c r="G13" s="40">
        <f t="shared" si="2"/>
        <v>16</v>
      </c>
      <c r="H13" s="40">
        <f t="shared" si="3"/>
        <v>32</v>
      </c>
      <c r="I13" s="42">
        <f t="shared" si="4"/>
        <v>17496.320000000003</v>
      </c>
      <c r="J13" s="35"/>
      <c r="K13" s="35"/>
      <c r="L13" s="35"/>
      <c r="M13" s="35"/>
      <c r="N13" s="35"/>
      <c r="O13" s="35"/>
      <c r="P13" s="35"/>
    </row>
    <row r="14" spans="1:16" ht="17.25" customHeight="1" x14ac:dyDescent="0.25">
      <c r="A14" s="106" t="s">
        <v>108</v>
      </c>
      <c r="B14" s="39"/>
      <c r="C14" s="39"/>
      <c r="D14" s="39"/>
      <c r="E14" s="39"/>
      <c r="F14" s="130">
        <f>ROUND(SUM(F4:H13),-1)</f>
        <v>2210</v>
      </c>
      <c r="G14" s="131"/>
      <c r="H14" s="132"/>
      <c r="I14" s="43">
        <f>ROUND(SUM(I4:I13),-3)</f>
        <v>105000</v>
      </c>
      <c r="J14" s="58"/>
      <c r="K14" s="102"/>
      <c r="L14" s="102"/>
      <c r="M14" s="102"/>
      <c r="N14" s="35"/>
      <c r="O14" s="35"/>
      <c r="P14" s="35"/>
    </row>
    <row r="15" spans="1:16" x14ac:dyDescent="0.25">
      <c r="J15" s="58"/>
      <c r="K15" s="102"/>
      <c r="L15" s="102"/>
      <c r="M15" s="102"/>
      <c r="N15" s="35"/>
      <c r="O15" s="35"/>
      <c r="P15" s="35"/>
    </row>
    <row r="16" spans="1:16" ht="28.5" customHeight="1" x14ac:dyDescent="0.25">
      <c r="A16" s="110" t="s">
        <v>109</v>
      </c>
      <c r="B16" s="135"/>
      <c r="C16" s="135"/>
      <c r="D16" s="135"/>
      <c r="E16" s="135"/>
      <c r="F16" s="135"/>
      <c r="G16" s="135"/>
      <c r="H16" s="135"/>
      <c r="I16" s="135"/>
      <c r="J16" s="35"/>
      <c r="K16" s="35"/>
      <c r="L16" s="35"/>
      <c r="M16" s="35"/>
      <c r="N16" s="35"/>
      <c r="O16" s="35"/>
      <c r="P16" s="35"/>
    </row>
    <row r="17" spans="1:16" ht="54.75" customHeight="1" x14ac:dyDescent="0.25">
      <c r="A17" s="112" t="s">
        <v>110</v>
      </c>
      <c r="B17" s="112"/>
      <c r="C17" s="112"/>
      <c r="D17" s="112"/>
      <c r="E17" s="112"/>
      <c r="F17" s="112"/>
      <c r="G17" s="112"/>
      <c r="H17" s="112"/>
      <c r="I17" s="112"/>
      <c r="J17" s="35"/>
      <c r="K17" s="35"/>
      <c r="L17" s="35"/>
      <c r="M17" s="35"/>
      <c r="N17" s="35"/>
      <c r="O17" s="35"/>
      <c r="P17" s="35"/>
    </row>
    <row r="18" spans="1:16" ht="17.25" customHeight="1" x14ac:dyDescent="0.25">
      <c r="A18" s="87" t="s">
        <v>93</v>
      </c>
      <c r="B18" s="66"/>
      <c r="C18" s="66"/>
      <c r="D18" s="66"/>
      <c r="E18" s="66"/>
      <c r="F18" s="66"/>
      <c r="G18" s="66"/>
      <c r="H18" s="66"/>
      <c r="I18" s="66"/>
      <c r="J18" s="35"/>
      <c r="K18" s="35"/>
      <c r="L18" s="35"/>
      <c r="M18" s="35"/>
      <c r="N18" s="35"/>
      <c r="O18" s="35"/>
      <c r="P18" s="35"/>
    </row>
    <row r="19" spans="1:16" ht="15.75" x14ac:dyDescent="0.25">
      <c r="A19" s="44" t="s">
        <v>111</v>
      </c>
      <c r="B19" s="94"/>
      <c r="C19" s="94"/>
      <c r="D19" s="94"/>
      <c r="E19" s="94"/>
      <c r="F19" s="94"/>
      <c r="G19" s="94"/>
      <c r="H19" s="94"/>
      <c r="I19" s="94"/>
      <c r="J19" s="35"/>
      <c r="K19" s="35"/>
      <c r="L19" s="35"/>
      <c r="M19" s="35"/>
      <c r="N19" s="35"/>
      <c r="O19" s="35"/>
      <c r="P19" s="35"/>
    </row>
    <row r="20" spans="1:16" ht="45.75" customHeight="1" x14ac:dyDescent="0.25">
      <c r="A20" s="133" t="s">
        <v>112</v>
      </c>
      <c r="B20" s="134"/>
      <c r="C20" s="134"/>
      <c r="D20" s="134"/>
      <c r="E20" s="134"/>
      <c r="F20" s="134"/>
      <c r="G20" s="134"/>
      <c r="H20" s="134"/>
      <c r="I20" s="134"/>
      <c r="K20" s="35"/>
      <c r="L20" s="35"/>
      <c r="M20" s="35"/>
      <c r="N20" s="35"/>
      <c r="O20" s="35"/>
      <c r="P20" s="35"/>
    </row>
    <row r="21" spans="1:16" ht="15.75" x14ac:dyDescent="0.25">
      <c r="A21" s="44" t="s">
        <v>113</v>
      </c>
      <c r="B21" s="94"/>
      <c r="C21" s="94"/>
      <c r="D21" s="94"/>
      <c r="E21" s="94"/>
      <c r="F21" s="94"/>
      <c r="G21" s="94"/>
      <c r="H21" s="94"/>
      <c r="I21" s="94"/>
      <c r="J21" s="35"/>
      <c r="K21" s="35"/>
      <c r="L21" s="35"/>
      <c r="M21" s="35"/>
      <c r="N21" s="35"/>
      <c r="O21" s="35"/>
      <c r="P21" s="35"/>
    </row>
    <row r="22" spans="1:16" x14ac:dyDescent="0.25">
      <c r="A22" s="35"/>
      <c r="B22" s="35"/>
      <c r="C22" s="35"/>
      <c r="D22" s="35"/>
      <c r="E22" s="35"/>
      <c r="F22" s="35"/>
      <c r="G22" s="35"/>
      <c r="H22" s="35"/>
      <c r="I22" s="35"/>
      <c r="J22" s="35"/>
      <c r="K22" s="35"/>
      <c r="L22" s="35"/>
      <c r="M22" s="35"/>
      <c r="N22" s="35"/>
      <c r="O22" s="35"/>
      <c r="P22" s="35"/>
    </row>
    <row r="23" spans="1:16" x14ac:dyDescent="0.25">
      <c r="A23" s="35"/>
      <c r="B23" s="35"/>
      <c r="C23" s="35"/>
      <c r="D23" s="35"/>
      <c r="E23" s="35"/>
      <c r="F23" s="35"/>
      <c r="G23" s="35"/>
      <c r="H23" s="35"/>
      <c r="I23" s="35"/>
      <c r="J23" s="35"/>
      <c r="K23" s="35"/>
      <c r="L23" s="35"/>
      <c r="M23" s="35"/>
      <c r="N23" s="35"/>
      <c r="O23" s="35"/>
      <c r="P23" s="35"/>
    </row>
    <row r="24" spans="1:16" x14ac:dyDescent="0.25">
      <c r="A24" s="35"/>
      <c r="B24" s="35"/>
      <c r="C24" s="35"/>
      <c r="D24" s="35"/>
      <c r="E24" s="35"/>
      <c r="F24" s="35"/>
      <c r="G24" s="35"/>
      <c r="H24" s="35"/>
      <c r="I24" s="35"/>
      <c r="J24" s="35"/>
      <c r="K24" s="35"/>
      <c r="L24" s="35"/>
      <c r="M24" s="35"/>
      <c r="N24" s="35"/>
      <c r="O24" s="35"/>
      <c r="P24" s="35"/>
    </row>
    <row r="25" spans="1:16" x14ac:dyDescent="0.25">
      <c r="A25" s="35"/>
      <c r="B25" s="35"/>
      <c r="C25" s="35"/>
      <c r="D25" s="35"/>
      <c r="E25" s="35"/>
      <c r="F25" s="35"/>
      <c r="G25" s="35"/>
      <c r="H25" s="35"/>
      <c r="I25" s="35"/>
      <c r="J25" s="35"/>
      <c r="K25" s="35"/>
      <c r="L25" s="35"/>
      <c r="M25" s="35"/>
      <c r="N25" s="35"/>
      <c r="O25" s="35"/>
      <c r="P25" s="35"/>
    </row>
    <row r="26" spans="1:16" x14ac:dyDescent="0.25">
      <c r="A26" s="35"/>
      <c r="B26" s="35"/>
      <c r="C26" s="35"/>
      <c r="D26" s="35"/>
      <c r="E26" s="35"/>
      <c r="F26" s="35"/>
      <c r="G26" s="35"/>
      <c r="H26" s="35"/>
      <c r="I26" s="35"/>
      <c r="J26" s="35"/>
      <c r="K26" s="35"/>
      <c r="L26" s="35"/>
      <c r="M26" s="35"/>
      <c r="N26" s="35"/>
      <c r="O26" s="35"/>
      <c r="P26" s="35"/>
    </row>
    <row r="27" spans="1:16" x14ac:dyDescent="0.25">
      <c r="A27" s="35"/>
      <c r="B27" s="35"/>
      <c r="C27" s="35"/>
      <c r="D27" s="35"/>
      <c r="E27" s="35"/>
      <c r="F27" s="35"/>
      <c r="G27" s="35"/>
      <c r="H27" s="35"/>
      <c r="I27" s="35"/>
      <c r="J27" s="35"/>
      <c r="K27" s="35"/>
      <c r="L27" s="35"/>
      <c r="M27" s="35"/>
      <c r="N27" s="35"/>
      <c r="O27" s="35"/>
      <c r="P27" s="35"/>
    </row>
    <row r="28" spans="1:16" x14ac:dyDescent="0.25">
      <c r="A28" s="35"/>
      <c r="B28" s="35"/>
      <c r="C28" s="35"/>
      <c r="D28" s="35"/>
      <c r="E28" s="35"/>
      <c r="F28" s="35"/>
      <c r="G28" s="35"/>
      <c r="H28" s="35"/>
      <c r="I28" s="35"/>
      <c r="J28" s="35"/>
      <c r="K28" s="35"/>
      <c r="L28" s="35"/>
      <c r="M28" s="35"/>
      <c r="N28" s="35"/>
      <c r="O28" s="35"/>
      <c r="P28" s="35"/>
    </row>
    <row r="29" spans="1:16" x14ac:dyDescent="0.25">
      <c r="A29" s="35"/>
      <c r="B29" s="35"/>
      <c r="C29" s="35"/>
      <c r="D29" s="35"/>
      <c r="E29" s="35"/>
      <c r="F29" s="35"/>
      <c r="G29" s="35"/>
      <c r="H29" s="35"/>
      <c r="I29" s="35"/>
      <c r="J29" s="35"/>
      <c r="K29" s="35"/>
      <c r="L29" s="35"/>
      <c r="M29" s="35"/>
      <c r="N29" s="35"/>
      <c r="O29" s="35"/>
      <c r="P29" s="35"/>
    </row>
    <row r="30" spans="1:16" x14ac:dyDescent="0.25">
      <c r="A30" s="35"/>
      <c r="B30" s="35"/>
      <c r="C30" s="35"/>
      <c r="D30" s="35"/>
      <c r="E30" s="35"/>
      <c r="F30" s="35"/>
      <c r="G30" s="35"/>
      <c r="H30" s="35"/>
      <c r="I30" s="35"/>
      <c r="J30" s="35"/>
      <c r="K30" s="35"/>
      <c r="L30" s="35"/>
      <c r="M30" s="35"/>
      <c r="N30" s="35"/>
      <c r="O30" s="35"/>
      <c r="P30" s="35"/>
    </row>
    <row r="31" spans="1:16" x14ac:dyDescent="0.25">
      <c r="A31" s="35"/>
      <c r="B31" s="35"/>
      <c r="C31" s="35"/>
      <c r="D31" s="35"/>
      <c r="E31" s="35"/>
      <c r="F31" s="35"/>
      <c r="G31" s="35"/>
      <c r="H31" s="35"/>
      <c r="I31" s="35"/>
      <c r="J31" s="35"/>
      <c r="K31" s="35"/>
      <c r="L31" s="35"/>
      <c r="M31" s="35"/>
      <c r="N31" s="35"/>
      <c r="O31" s="35"/>
      <c r="P31" s="35"/>
    </row>
    <row r="32" spans="1:16" x14ac:dyDescent="0.25">
      <c r="A32" s="35"/>
      <c r="B32" s="35"/>
      <c r="C32" s="35"/>
      <c r="D32" s="35"/>
      <c r="E32" s="35"/>
      <c r="F32" s="35"/>
      <c r="G32" s="35"/>
      <c r="H32" s="35"/>
      <c r="I32" s="35"/>
      <c r="J32" s="35"/>
      <c r="K32" s="35"/>
      <c r="L32" s="35"/>
      <c r="M32" s="35"/>
      <c r="N32" s="35"/>
      <c r="O32" s="35"/>
      <c r="P32" s="35"/>
    </row>
    <row r="33" spans="1:16" x14ac:dyDescent="0.25">
      <c r="A33" s="35"/>
      <c r="B33" s="35"/>
      <c r="C33" s="35"/>
      <c r="D33" s="35"/>
      <c r="E33" s="35"/>
      <c r="F33" s="35"/>
      <c r="G33" s="35"/>
      <c r="H33" s="35"/>
      <c r="I33" s="35"/>
      <c r="J33" s="35"/>
      <c r="K33" s="35"/>
      <c r="L33" s="35"/>
      <c r="M33" s="35"/>
      <c r="N33" s="35"/>
      <c r="O33" s="35"/>
      <c r="P33" s="35"/>
    </row>
    <row r="34" spans="1:16" x14ac:dyDescent="0.25">
      <c r="A34" s="35"/>
      <c r="B34" s="35"/>
      <c r="C34" s="35"/>
      <c r="D34" s="35"/>
      <c r="E34" s="35"/>
      <c r="F34" s="35"/>
      <c r="G34" s="35"/>
      <c r="H34" s="35"/>
      <c r="I34" s="35"/>
      <c r="J34" s="35"/>
      <c r="K34" s="35"/>
      <c r="L34" s="35"/>
      <c r="M34" s="35"/>
      <c r="N34" s="35"/>
      <c r="O34" s="35"/>
      <c r="P34" s="35"/>
    </row>
    <row r="35" spans="1:16" x14ac:dyDescent="0.25">
      <c r="A35" s="35"/>
      <c r="B35" s="35"/>
      <c r="C35" s="35"/>
      <c r="D35" s="35"/>
      <c r="E35" s="35"/>
      <c r="F35" s="35"/>
      <c r="G35" s="35"/>
      <c r="H35" s="35"/>
      <c r="I35" s="35"/>
      <c r="J35" s="35"/>
      <c r="K35" s="35"/>
      <c r="L35" s="35"/>
      <c r="M35" s="35"/>
      <c r="N35" s="35"/>
      <c r="O35" s="35"/>
      <c r="P35" s="35"/>
    </row>
    <row r="36" spans="1:16" x14ac:dyDescent="0.25">
      <c r="A36" s="35"/>
      <c r="B36" s="35"/>
      <c r="C36" s="35"/>
      <c r="D36" s="35"/>
      <c r="E36" s="35"/>
      <c r="F36" s="35"/>
      <c r="G36" s="35"/>
      <c r="H36" s="35"/>
      <c r="I36" s="35"/>
      <c r="J36" s="35"/>
      <c r="K36" s="35"/>
      <c r="L36" s="35"/>
      <c r="M36" s="35"/>
      <c r="N36" s="35"/>
      <c r="O36" s="35"/>
      <c r="P36" s="35"/>
    </row>
    <row r="37" spans="1:16" x14ac:dyDescent="0.25">
      <c r="A37" s="35"/>
      <c r="B37" s="35"/>
      <c r="C37" s="35"/>
      <c r="D37" s="35"/>
      <c r="E37" s="35"/>
      <c r="F37" s="35"/>
      <c r="G37" s="35"/>
      <c r="H37" s="35"/>
      <c r="I37" s="35"/>
      <c r="J37" s="35"/>
      <c r="K37" s="35"/>
      <c r="L37" s="35"/>
      <c r="M37" s="35"/>
      <c r="N37" s="35"/>
      <c r="O37" s="35"/>
      <c r="P37" s="35"/>
    </row>
    <row r="38" spans="1:16" x14ac:dyDescent="0.25">
      <c r="A38" s="35"/>
      <c r="B38" s="35"/>
      <c r="C38" s="35"/>
      <c r="D38" s="35"/>
      <c r="E38" s="35"/>
      <c r="F38" s="35"/>
      <c r="G38" s="35"/>
      <c r="H38" s="35"/>
      <c r="I38" s="35"/>
      <c r="J38" s="35"/>
      <c r="K38" s="35"/>
      <c r="L38" s="35"/>
      <c r="M38" s="35"/>
      <c r="N38" s="35"/>
      <c r="O38" s="35"/>
      <c r="P38" s="35"/>
    </row>
    <row r="39" spans="1:16" x14ac:dyDescent="0.25">
      <c r="A39" s="35"/>
      <c r="B39" s="35"/>
      <c r="C39" s="35"/>
      <c r="D39" s="35"/>
      <c r="E39" s="35"/>
      <c r="F39" s="35"/>
      <c r="G39" s="35"/>
      <c r="H39" s="35"/>
      <c r="I39" s="35"/>
      <c r="J39" s="35"/>
      <c r="K39" s="35"/>
      <c r="L39" s="35"/>
      <c r="M39" s="35"/>
      <c r="N39" s="35"/>
      <c r="O39" s="35"/>
      <c r="P39" s="35"/>
    </row>
    <row r="40" spans="1:16" x14ac:dyDescent="0.25">
      <c r="A40" s="35"/>
      <c r="B40" s="35"/>
      <c r="C40" s="35"/>
      <c r="D40" s="35"/>
      <c r="E40" s="35"/>
      <c r="F40" s="35"/>
      <c r="G40" s="35"/>
      <c r="H40" s="35"/>
      <c r="I40" s="35"/>
      <c r="J40" s="35"/>
      <c r="K40" s="35"/>
      <c r="L40" s="35"/>
      <c r="M40" s="35"/>
      <c r="N40" s="35"/>
      <c r="O40" s="35"/>
      <c r="P40" s="35"/>
    </row>
    <row r="41" spans="1:16" x14ac:dyDescent="0.25">
      <c r="A41" s="35"/>
      <c r="B41" s="35"/>
      <c r="C41" s="35"/>
      <c r="D41" s="35"/>
      <c r="E41" s="35"/>
      <c r="F41" s="35"/>
      <c r="G41" s="35"/>
      <c r="H41" s="35"/>
      <c r="I41" s="35"/>
      <c r="J41" s="35"/>
      <c r="K41" s="35"/>
      <c r="L41" s="35"/>
      <c r="M41" s="35"/>
      <c r="N41" s="35"/>
      <c r="O41" s="35"/>
      <c r="P41" s="35"/>
    </row>
    <row r="42" spans="1:16" x14ac:dyDescent="0.25">
      <c r="A42" s="35"/>
      <c r="B42" s="35"/>
      <c r="C42" s="35"/>
      <c r="D42" s="35"/>
      <c r="E42" s="35"/>
      <c r="F42" s="35"/>
      <c r="G42" s="35"/>
      <c r="H42" s="35"/>
      <c r="I42" s="35"/>
      <c r="J42" s="35"/>
      <c r="K42" s="35"/>
      <c r="L42" s="35"/>
      <c r="M42" s="35"/>
      <c r="N42" s="35"/>
      <c r="O42" s="35"/>
      <c r="P42" s="35"/>
    </row>
    <row r="43" spans="1:16" x14ac:dyDescent="0.25">
      <c r="A43" s="35"/>
      <c r="B43" s="35"/>
      <c r="C43" s="35"/>
      <c r="D43" s="35"/>
      <c r="E43" s="35"/>
      <c r="F43" s="35"/>
      <c r="G43" s="35"/>
      <c r="H43" s="35"/>
      <c r="I43" s="35"/>
      <c r="J43" s="35"/>
      <c r="K43" s="35"/>
      <c r="L43" s="35"/>
      <c r="M43" s="35"/>
      <c r="N43" s="35"/>
      <c r="O43" s="35"/>
      <c r="P43" s="35"/>
    </row>
    <row r="44" spans="1:16" x14ac:dyDescent="0.25">
      <c r="A44" s="35"/>
      <c r="B44" s="35"/>
      <c r="C44" s="35"/>
      <c r="D44" s="35"/>
      <c r="E44" s="35"/>
      <c r="F44" s="35"/>
      <c r="G44" s="35"/>
      <c r="H44" s="35"/>
      <c r="I44" s="35"/>
      <c r="J44" s="35"/>
      <c r="K44" s="35"/>
      <c r="L44" s="35"/>
      <c r="M44" s="35"/>
      <c r="N44" s="35"/>
      <c r="O44" s="35"/>
      <c r="P44" s="35"/>
    </row>
    <row r="45" spans="1:16" x14ac:dyDescent="0.25">
      <c r="A45" s="35"/>
      <c r="B45" s="35"/>
      <c r="C45" s="35"/>
      <c r="D45" s="35"/>
      <c r="E45" s="35"/>
      <c r="F45" s="35"/>
      <c r="G45" s="35"/>
      <c r="H45" s="35"/>
      <c r="I45" s="35"/>
      <c r="J45" s="35"/>
      <c r="K45" s="35"/>
      <c r="L45" s="35"/>
      <c r="M45" s="35"/>
      <c r="N45" s="35"/>
      <c r="O45" s="35"/>
      <c r="P45" s="35"/>
    </row>
    <row r="46" spans="1:16" x14ac:dyDescent="0.25">
      <c r="A46" s="35"/>
      <c r="B46" s="35"/>
      <c r="C46" s="35"/>
      <c r="D46" s="35"/>
      <c r="E46" s="35"/>
      <c r="F46" s="35"/>
      <c r="G46" s="35"/>
      <c r="H46" s="35"/>
      <c r="I46" s="35"/>
      <c r="J46" s="35"/>
      <c r="K46" s="35"/>
      <c r="L46" s="35"/>
      <c r="M46" s="35"/>
      <c r="N46" s="35"/>
      <c r="O46" s="35"/>
      <c r="P46" s="35"/>
    </row>
    <row r="47" spans="1:16" x14ac:dyDescent="0.25">
      <c r="A47" s="35"/>
      <c r="B47" s="35"/>
      <c r="C47" s="35"/>
      <c r="D47" s="35"/>
      <c r="E47" s="35"/>
      <c r="F47" s="35"/>
      <c r="G47" s="35"/>
      <c r="H47" s="35"/>
      <c r="I47" s="35"/>
      <c r="J47" s="35"/>
      <c r="K47" s="35"/>
      <c r="L47" s="35"/>
      <c r="M47" s="35"/>
      <c r="N47" s="35"/>
      <c r="O47" s="35"/>
      <c r="P47" s="35"/>
    </row>
    <row r="48" spans="1:16" x14ac:dyDescent="0.25">
      <c r="A48" s="35"/>
      <c r="B48" s="35"/>
      <c r="C48" s="35"/>
      <c r="D48" s="35"/>
      <c r="E48" s="35"/>
      <c r="F48" s="35"/>
      <c r="G48" s="35"/>
      <c r="H48" s="35"/>
      <c r="I48" s="35"/>
      <c r="J48" s="35"/>
      <c r="K48" s="35"/>
      <c r="L48" s="35"/>
      <c r="M48" s="35"/>
      <c r="N48" s="35"/>
      <c r="O48" s="35"/>
      <c r="P48" s="35"/>
    </row>
    <row r="49" spans="1:16" x14ac:dyDescent="0.25">
      <c r="A49" s="35"/>
      <c r="B49" s="35"/>
      <c r="C49" s="35"/>
      <c r="D49" s="35"/>
      <c r="E49" s="35"/>
      <c r="F49" s="35"/>
      <c r="G49" s="35"/>
      <c r="H49" s="35"/>
      <c r="I49" s="35"/>
      <c r="J49" s="35"/>
      <c r="K49" s="35"/>
      <c r="L49" s="35"/>
      <c r="M49" s="35"/>
      <c r="N49" s="35"/>
      <c r="O49" s="35"/>
      <c r="P49" s="35"/>
    </row>
    <row r="50" spans="1:16" x14ac:dyDescent="0.25">
      <c r="A50" s="35"/>
      <c r="B50" s="35"/>
      <c r="C50" s="35"/>
      <c r="D50" s="35"/>
      <c r="E50" s="35"/>
      <c r="F50" s="35"/>
      <c r="G50" s="35"/>
      <c r="H50" s="35"/>
      <c r="I50" s="35"/>
      <c r="J50" s="35"/>
      <c r="K50" s="35"/>
      <c r="L50" s="35"/>
      <c r="M50" s="35"/>
      <c r="N50" s="35"/>
      <c r="O50" s="35"/>
      <c r="P50" s="35"/>
    </row>
    <row r="51" spans="1:16" x14ac:dyDescent="0.25">
      <c r="A51" s="35"/>
      <c r="B51" s="35"/>
      <c r="C51" s="35"/>
      <c r="D51" s="35"/>
      <c r="E51" s="35"/>
      <c r="F51" s="35"/>
      <c r="G51" s="35"/>
      <c r="H51" s="35"/>
      <c r="I51" s="35"/>
      <c r="J51" s="35"/>
      <c r="K51" s="35"/>
      <c r="L51" s="35"/>
      <c r="M51" s="35"/>
      <c r="N51" s="35"/>
      <c r="O51" s="35"/>
      <c r="P51" s="35"/>
    </row>
    <row r="52" spans="1:16" x14ac:dyDescent="0.25">
      <c r="A52" s="35"/>
      <c r="B52" s="35"/>
      <c r="C52" s="35"/>
      <c r="D52" s="35"/>
      <c r="E52" s="35"/>
      <c r="F52" s="35"/>
      <c r="G52" s="35"/>
      <c r="H52" s="35"/>
      <c r="I52" s="35"/>
      <c r="J52" s="35"/>
      <c r="K52" s="35"/>
      <c r="L52" s="35"/>
      <c r="M52" s="35"/>
      <c r="N52" s="35"/>
      <c r="O52" s="35"/>
      <c r="P52" s="35"/>
    </row>
    <row r="53" spans="1:16" x14ac:dyDescent="0.25">
      <c r="A53" s="35"/>
      <c r="B53" s="35"/>
      <c r="C53" s="35"/>
      <c r="D53" s="35"/>
      <c r="E53" s="35"/>
      <c r="F53" s="35"/>
      <c r="G53" s="35"/>
      <c r="H53" s="35"/>
      <c r="I53" s="35"/>
      <c r="J53" s="35"/>
      <c r="K53" s="35"/>
      <c r="L53" s="35"/>
      <c r="M53" s="35"/>
      <c r="N53" s="35"/>
      <c r="O53" s="35"/>
      <c r="P53" s="35"/>
    </row>
    <row r="54" spans="1:16" x14ac:dyDescent="0.25">
      <c r="A54" s="35"/>
      <c r="B54" s="35"/>
      <c r="C54" s="35"/>
      <c r="D54" s="35"/>
      <c r="E54" s="35"/>
      <c r="F54" s="35"/>
      <c r="G54" s="35"/>
      <c r="H54" s="35"/>
      <c r="I54" s="35"/>
      <c r="J54" s="35"/>
      <c r="K54" s="35"/>
      <c r="L54" s="35"/>
      <c r="M54" s="35"/>
      <c r="N54" s="35"/>
      <c r="O54" s="35"/>
      <c r="P54" s="35"/>
    </row>
    <row r="55" spans="1:16" x14ac:dyDescent="0.25">
      <c r="A55" s="35"/>
      <c r="B55" s="35"/>
      <c r="C55" s="35"/>
      <c r="D55" s="35"/>
      <c r="E55" s="35"/>
      <c r="F55" s="35"/>
      <c r="G55" s="35"/>
      <c r="H55" s="35"/>
      <c r="I55" s="35"/>
      <c r="J55" s="35"/>
      <c r="K55" s="35"/>
      <c r="L55" s="35"/>
      <c r="M55" s="35"/>
      <c r="N55" s="35"/>
      <c r="O55" s="35"/>
      <c r="P55" s="35"/>
    </row>
    <row r="56" spans="1:16" x14ac:dyDescent="0.25">
      <c r="A56" s="35"/>
      <c r="B56" s="35"/>
      <c r="C56" s="35"/>
      <c r="D56" s="35"/>
      <c r="E56" s="35"/>
      <c r="F56" s="35"/>
      <c r="G56" s="35"/>
      <c r="H56" s="35"/>
      <c r="I56" s="35"/>
      <c r="J56" s="35"/>
      <c r="K56" s="35"/>
      <c r="L56" s="35"/>
      <c r="M56" s="35"/>
      <c r="N56" s="35"/>
      <c r="O56" s="35"/>
      <c r="P56" s="35"/>
    </row>
    <row r="57" spans="1:16" x14ac:dyDescent="0.25">
      <c r="A57" s="35"/>
      <c r="B57" s="35"/>
      <c r="C57" s="35"/>
      <c r="D57" s="35"/>
      <c r="E57" s="35"/>
      <c r="F57" s="35"/>
      <c r="G57" s="35"/>
      <c r="H57" s="35"/>
      <c r="I57" s="35"/>
      <c r="J57" s="35"/>
      <c r="K57" s="35"/>
      <c r="L57" s="35"/>
      <c r="M57" s="35"/>
      <c r="N57" s="35"/>
      <c r="O57" s="35"/>
      <c r="P57" s="35"/>
    </row>
  </sheetData>
  <mergeCells count="5">
    <mergeCell ref="N2:P2"/>
    <mergeCell ref="F14:H14"/>
    <mergeCell ref="A17:I17"/>
    <mergeCell ref="A20:I20"/>
    <mergeCell ref="A16:I16"/>
  </mergeCells>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7BB6C-1235-4B17-9035-F07FAEA739C7}">
  <dimension ref="A1:G3"/>
  <sheetViews>
    <sheetView workbookViewId="0">
      <selection sqref="A1:G1"/>
    </sheetView>
  </sheetViews>
  <sheetFormatPr defaultRowHeight="15" x14ac:dyDescent="0.25"/>
  <cols>
    <col min="1" max="1" width="11.28515625" customWidth="1"/>
    <col min="2" max="2" width="14" customWidth="1"/>
    <col min="4" max="4" width="14" customWidth="1"/>
  </cols>
  <sheetData>
    <row r="1" spans="1:7" ht="15.75" x14ac:dyDescent="0.25">
      <c r="A1" s="136" t="s">
        <v>22</v>
      </c>
      <c r="B1" s="136"/>
      <c r="C1" s="136"/>
      <c r="D1" s="136"/>
      <c r="E1" s="136"/>
      <c r="F1" s="136"/>
      <c r="G1" s="136"/>
    </row>
    <row r="2" spans="1:7" ht="90" x14ac:dyDescent="0.25">
      <c r="A2" s="38" t="s">
        <v>23</v>
      </c>
      <c r="B2" s="38" t="s">
        <v>24</v>
      </c>
      <c r="C2" s="38" t="s">
        <v>25</v>
      </c>
      <c r="D2" s="38" t="s">
        <v>26</v>
      </c>
      <c r="E2" s="38" t="s">
        <v>27</v>
      </c>
      <c r="F2" s="38" t="s">
        <v>28</v>
      </c>
      <c r="G2" s="38" t="s">
        <v>29</v>
      </c>
    </row>
    <row r="3" spans="1:7" x14ac:dyDescent="0.25">
      <c r="A3" s="45" t="s">
        <v>30</v>
      </c>
      <c r="B3" s="46">
        <v>4400</v>
      </c>
      <c r="C3" s="46">
        <v>0</v>
      </c>
      <c r="D3" s="47">
        <f>B3*C3</f>
        <v>0</v>
      </c>
      <c r="E3" s="48">
        <v>2100</v>
      </c>
      <c r="F3" s="49">
        <v>400</v>
      </c>
      <c r="G3" s="64">
        <f>E3*F3</f>
        <v>840000</v>
      </c>
    </row>
  </sheetData>
  <mergeCells count="1">
    <mergeCell ref="A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3A519-361A-45B8-8E01-08E930EA4118}">
  <dimension ref="A1:E10"/>
  <sheetViews>
    <sheetView workbookViewId="0">
      <selection sqref="A1:E1"/>
    </sheetView>
  </sheetViews>
  <sheetFormatPr defaultRowHeight="15" x14ac:dyDescent="0.25"/>
  <cols>
    <col min="1" max="1" width="40.42578125" customWidth="1"/>
    <col min="2" max="2" width="11.85546875" customWidth="1"/>
    <col min="3" max="3" width="12.28515625" customWidth="1"/>
    <col min="4" max="4" width="14.140625" customWidth="1"/>
    <col min="5" max="5" width="14.85546875" customWidth="1"/>
  </cols>
  <sheetData>
    <row r="1" spans="1:5" ht="15.75" x14ac:dyDescent="0.25">
      <c r="A1" s="137" t="s">
        <v>31</v>
      </c>
      <c r="B1" s="137"/>
      <c r="C1" s="137"/>
      <c r="D1" s="137"/>
      <c r="E1" s="137"/>
    </row>
    <row r="2" spans="1:5" x14ac:dyDescent="0.25">
      <c r="A2" s="50" t="s">
        <v>32</v>
      </c>
      <c r="B2" s="50" t="s">
        <v>34</v>
      </c>
      <c r="C2" s="50" t="s">
        <v>36</v>
      </c>
      <c r="D2" s="50" t="s">
        <v>38</v>
      </c>
      <c r="E2" s="50" t="s">
        <v>40</v>
      </c>
    </row>
    <row r="3" spans="1:5" ht="84" x14ac:dyDescent="0.25">
      <c r="A3" s="61" t="s">
        <v>33</v>
      </c>
      <c r="B3" s="61" t="s">
        <v>35</v>
      </c>
      <c r="C3" s="61" t="s">
        <v>37</v>
      </c>
      <c r="D3" s="61" t="s">
        <v>39</v>
      </c>
      <c r="E3" s="61" t="s">
        <v>46</v>
      </c>
    </row>
    <row r="4" spans="1:5" ht="24" x14ac:dyDescent="0.25">
      <c r="A4" s="62" t="s">
        <v>76</v>
      </c>
      <c r="B4" s="51">
        <f>'Table 1'!E12</f>
        <v>0</v>
      </c>
      <c r="C4" s="51">
        <f>'Table 1'!C12</f>
        <v>1</v>
      </c>
      <c r="D4" s="51">
        <v>0</v>
      </c>
      <c r="E4" s="51">
        <f>(B4*C4)+D4</f>
        <v>0</v>
      </c>
    </row>
    <row r="5" spans="1:5" ht="24" x14ac:dyDescent="0.25">
      <c r="A5" s="63" t="s">
        <v>41</v>
      </c>
      <c r="B5" s="51">
        <f>'Table 1'!E13</f>
        <v>0</v>
      </c>
      <c r="C5" s="51">
        <f>'Table 1'!C13+'Table 1'!C9</f>
        <v>1.2</v>
      </c>
      <c r="D5" s="51">
        <v>0</v>
      </c>
      <c r="E5" s="51">
        <f t="shared" ref="E5:E9" si="0">(B5*C5)+D5</f>
        <v>0</v>
      </c>
    </row>
    <row r="6" spans="1:5" x14ac:dyDescent="0.25">
      <c r="A6" s="63" t="s">
        <v>42</v>
      </c>
      <c r="B6" s="51">
        <v>0</v>
      </c>
      <c r="C6" s="51">
        <f>'Table 1'!C14</f>
        <v>1</v>
      </c>
      <c r="D6" s="51">
        <v>0</v>
      </c>
      <c r="E6" s="51">
        <f t="shared" si="0"/>
        <v>0</v>
      </c>
    </row>
    <row r="7" spans="1:5" x14ac:dyDescent="0.25">
      <c r="A7" s="63" t="s">
        <v>43</v>
      </c>
      <c r="B7" s="51">
        <f>'Table 1'!E8</f>
        <v>0</v>
      </c>
      <c r="C7" s="51">
        <f>'Table 1'!C8+'Table 1'!C9</f>
        <v>1.2</v>
      </c>
      <c r="D7" s="51">
        <v>0</v>
      </c>
      <c r="E7" s="51">
        <f t="shared" si="0"/>
        <v>0</v>
      </c>
    </row>
    <row r="8" spans="1:5" x14ac:dyDescent="0.25">
      <c r="A8" s="63" t="s">
        <v>44</v>
      </c>
      <c r="B8" s="53">
        <f>'Table 1'!E16</f>
        <v>400</v>
      </c>
      <c r="C8" s="51">
        <f>'Table 1'!C16</f>
        <v>2</v>
      </c>
      <c r="D8" s="51">
        <v>0</v>
      </c>
      <c r="E8" s="51">
        <f t="shared" si="0"/>
        <v>800</v>
      </c>
    </row>
    <row r="9" spans="1:5" ht="30.75" customHeight="1" x14ac:dyDescent="0.25">
      <c r="A9" s="63" t="s">
        <v>47</v>
      </c>
      <c r="B9" s="53">
        <f>'Table 1'!E17</f>
        <v>80</v>
      </c>
      <c r="C9" s="51">
        <f>'Table 1'!C17</f>
        <v>2</v>
      </c>
      <c r="D9" s="51">
        <v>0</v>
      </c>
      <c r="E9" s="51">
        <f t="shared" si="0"/>
        <v>160</v>
      </c>
    </row>
    <row r="10" spans="1:5" x14ac:dyDescent="0.25">
      <c r="A10" s="52"/>
      <c r="B10" s="51"/>
      <c r="C10" s="51"/>
      <c r="D10" s="59" t="s">
        <v>45</v>
      </c>
      <c r="E10" s="60">
        <f>SUM(E4:E9)</f>
        <v>960</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Table 2</vt:lpstr>
      <vt:lpstr>Capital O&amp;M</vt:lpstr>
      <vt:lpstr>Number of 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wwrigley</cp:lastModifiedBy>
  <dcterms:created xsi:type="dcterms:W3CDTF">2018-09-25T18:15:20Z</dcterms:created>
  <dcterms:modified xsi:type="dcterms:W3CDTF">2019-02-01T16:47:02Z</dcterms:modified>
</cp:coreProperties>
</file>