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14035410-86C9-4D1C-91C9-77AC2F78988A}" xr6:coauthVersionLast="31" xr6:coauthVersionMax="31" xr10:uidLastSave="{00000000-0000-0000-0000-000000000000}"/>
  <bookViews>
    <workbookView xWindow="0" yWindow="0" windowWidth="19200" windowHeight="6075" xr2:uid="{00000000-000D-0000-FFFF-FFFF00000000}"/>
  </bookViews>
  <sheets>
    <sheet name="Respondent Burden" sheetId="1" r:id="rId1"/>
    <sheet name="Agency Burden" sheetId="2" r:id="rId2"/>
  </sheets>
  <calcPr calcId="179017"/>
</workbook>
</file>

<file path=xl/calcChain.xml><?xml version="1.0" encoding="utf-8"?>
<calcChain xmlns="http://schemas.openxmlformats.org/spreadsheetml/2006/main">
  <c r="K16" i="1" l="1"/>
  <c r="L4" i="2"/>
  <c r="F23" i="1"/>
  <c r="H23" i="1" s="1"/>
  <c r="E37" i="1"/>
  <c r="D37" i="1"/>
  <c r="F37" i="1" s="1"/>
  <c r="D35" i="1"/>
  <c r="F35" i="1"/>
  <c r="G35" i="1" s="1"/>
  <c r="D34" i="1"/>
  <c r="F34" i="1" s="1"/>
  <c r="D33" i="1"/>
  <c r="F33" i="1"/>
  <c r="H33" i="1" s="1"/>
  <c r="D32" i="1"/>
  <c r="F32" i="1" s="1"/>
  <c r="D31" i="1"/>
  <c r="F31" i="1"/>
  <c r="D30" i="1"/>
  <c r="F30" i="1" s="1"/>
  <c r="D23" i="1"/>
  <c r="D22" i="1"/>
  <c r="F22" i="1" s="1"/>
  <c r="D21" i="1"/>
  <c r="F21" i="1"/>
  <c r="D19" i="1"/>
  <c r="F19" i="1" s="1"/>
  <c r="D17" i="1"/>
  <c r="F17" i="1"/>
  <c r="D16" i="1"/>
  <c r="F16" i="1" s="1"/>
  <c r="D15" i="1"/>
  <c r="F15" i="1" s="1"/>
  <c r="D10" i="1"/>
  <c r="F10" i="1" s="1"/>
  <c r="D9" i="1"/>
  <c r="F9" i="1" s="1"/>
  <c r="G17" i="1"/>
  <c r="H17" i="1"/>
  <c r="G33" i="1"/>
  <c r="H21" i="1"/>
  <c r="G21" i="1"/>
  <c r="H35" i="1"/>
  <c r="H31" i="1"/>
  <c r="G23" i="1"/>
  <c r="M11" i="1"/>
  <c r="L5" i="1" s="1"/>
  <c r="M10" i="1"/>
  <c r="L3" i="1" s="1"/>
  <c r="M9" i="1"/>
  <c r="L4" i="1" s="1"/>
  <c r="M11" i="2"/>
  <c r="L6" i="2" s="1"/>
  <c r="M10" i="2"/>
  <c r="L5" i="2" s="1"/>
  <c r="M9" i="2"/>
  <c r="D17" i="2"/>
  <c r="F17" i="2" s="1"/>
  <c r="D16" i="2"/>
  <c r="F16" i="2" s="1"/>
  <c r="D15" i="2"/>
  <c r="F15" i="2" s="1"/>
  <c r="D13" i="2"/>
  <c r="D12" i="2"/>
  <c r="D11" i="2"/>
  <c r="D10" i="2"/>
  <c r="D9" i="2"/>
  <c r="D6" i="2"/>
  <c r="D5" i="2"/>
  <c r="D7" i="1"/>
  <c r="F7" i="1" s="1"/>
  <c r="G17" i="2" l="1"/>
  <c r="H17" i="2"/>
  <c r="I17" i="2" s="1"/>
  <c r="G32" i="1"/>
  <c r="I32" i="1" s="1"/>
  <c r="H32" i="1"/>
  <c r="G22" i="1"/>
  <c r="I22" i="1"/>
  <c r="H22" i="1"/>
  <c r="I23" i="1"/>
  <c r="I17" i="1"/>
  <c r="I21" i="1"/>
  <c r="I33" i="1"/>
  <c r="G15" i="1"/>
  <c r="H15" i="1"/>
  <c r="I15" i="1" s="1"/>
  <c r="H7" i="1"/>
  <c r="G7" i="1"/>
  <c r="I7" i="1" s="1"/>
  <c r="H15" i="2"/>
  <c r="G15" i="2"/>
  <c r="F18" i="2" s="1"/>
  <c r="I15" i="2"/>
  <c r="I16" i="1"/>
  <c r="H16" i="1"/>
  <c r="G16" i="1"/>
  <c r="G30" i="1"/>
  <c r="F39" i="1" s="1"/>
  <c r="H30" i="1"/>
  <c r="H10" i="1"/>
  <c r="G10" i="1"/>
  <c r="I10" i="1" s="1"/>
  <c r="H34" i="1"/>
  <c r="G34" i="1"/>
  <c r="I34" i="1" s="1"/>
  <c r="H19" i="1"/>
  <c r="G19" i="1"/>
  <c r="I19" i="1"/>
  <c r="G16" i="2"/>
  <c r="I16" i="2" s="1"/>
  <c r="H16" i="2"/>
  <c r="G9" i="1"/>
  <c r="I9" i="1" s="1"/>
  <c r="H9" i="1"/>
  <c r="I37" i="1"/>
  <c r="G37" i="1"/>
  <c r="H37" i="1"/>
  <c r="G31" i="1"/>
  <c r="I31" i="1" s="1"/>
  <c r="I35" i="1"/>
  <c r="I24" i="1" l="1"/>
  <c r="F24" i="1"/>
  <c r="F40" i="1" s="1"/>
  <c r="K15" i="1" s="1"/>
  <c r="K17" i="1" s="1"/>
  <c r="I18" i="2"/>
  <c r="I30" i="1"/>
  <c r="I39" i="1" s="1"/>
  <c r="I40" i="1" l="1"/>
  <c r="I42" i="1" s="1"/>
</calcChain>
</file>

<file path=xl/sharedStrings.xml><?xml version="1.0" encoding="utf-8"?>
<sst xmlns="http://schemas.openxmlformats.org/spreadsheetml/2006/main" count="132" uniqueCount="122">
  <si>
    <t>Burden item</t>
  </si>
  <si>
    <t>(A) 
Person hours per occurrence</t>
  </si>
  <si>
    <t>(B) 
No. of occurrences per respondent per year</t>
  </si>
  <si>
    <t>(C) 
Person hours per respondent per year (C=AxB)</t>
  </si>
  <si>
    <t>(E) 
Technical person hr/yr (E=CxD)</t>
  </si>
  <si>
    <t>(G) 
Clerical person hr/yr 
(Ex0.1)</t>
  </si>
  <si>
    <t>1.  Applications</t>
  </si>
  <si>
    <t>N/A</t>
  </si>
  <si>
    <t>2.  Survey and Studies</t>
  </si>
  <si>
    <t>Tech</t>
  </si>
  <si>
    <t>3.  Reporting requirements</t>
  </si>
  <si>
    <t>Mgmt</t>
  </si>
  <si>
    <t>Cler</t>
  </si>
  <si>
    <t xml:space="preserve">     C. Create information</t>
  </si>
  <si>
    <t>See 3B</t>
  </si>
  <si>
    <t xml:space="preserve">     D. Gather existing information</t>
  </si>
  <si>
    <t xml:space="preserve">     E. Write reports</t>
  </si>
  <si>
    <t xml:space="preserve">     New Sources</t>
  </si>
  <si>
    <t xml:space="preserve">          Report of initial performance test</t>
  </si>
  <si>
    <t xml:space="preserve">          Notification of initial performance test</t>
  </si>
  <si>
    <t xml:space="preserve">     Existing Sources</t>
  </si>
  <si>
    <t>4.  Recordkeeping requirements</t>
  </si>
  <si>
    <t>See 3A</t>
  </si>
  <si>
    <t xml:space="preserve">     B. Plan activities</t>
  </si>
  <si>
    <t xml:space="preserve">     C. Implement activities</t>
  </si>
  <si>
    <t xml:space="preserve">     D. Develop record system</t>
  </si>
  <si>
    <t xml:space="preserve">     E. Time to enter information</t>
  </si>
  <si>
    <t xml:space="preserve">     F. Audits</t>
  </si>
  <si>
    <t>Activity</t>
  </si>
  <si>
    <t>(A) 
EPA person- hours per occurrence</t>
  </si>
  <si>
    <t>(B) 
No. of occurrences per plant per year</t>
  </si>
  <si>
    <t>(C) 
EPA person- hours per plant per year (C=AxB)</t>
  </si>
  <si>
    <r>
      <t xml:space="preserve">(D) 
Plants per year </t>
    </r>
    <r>
      <rPr>
        <b/>
        <vertAlign val="superscript"/>
        <sz val="12"/>
        <color indexed="8"/>
        <rFont val="Times New Roman"/>
        <family val="1"/>
      </rPr>
      <t>a</t>
    </r>
  </si>
  <si>
    <t>(F) 
Management person hr/yr (Ex0.05)</t>
  </si>
  <si>
    <t>(G) 
Clerical person hr/yr (Ex0.1)</t>
  </si>
  <si>
    <r>
      <t xml:space="preserve">(H) 
Cost, $ </t>
    </r>
    <r>
      <rPr>
        <b/>
        <vertAlign val="superscript"/>
        <sz val="12"/>
        <color indexed="8"/>
        <rFont val="Times New Roman"/>
        <family val="1"/>
      </rPr>
      <t>b</t>
    </r>
  </si>
  <si>
    <t>Required activities</t>
  </si>
  <si>
    <t xml:space="preserve">   New Plants</t>
  </si>
  <si>
    <r>
      <t xml:space="preserve">        Initial performance test </t>
    </r>
    <r>
      <rPr>
        <vertAlign val="superscript"/>
        <sz val="10"/>
        <color indexed="8"/>
        <rFont val="Times New Roman"/>
        <family val="1"/>
      </rPr>
      <t>c</t>
    </r>
  </si>
  <si>
    <t>Report Review</t>
  </si>
  <si>
    <r>
      <t xml:space="preserve">        Notification of construction </t>
    </r>
    <r>
      <rPr>
        <vertAlign val="superscript"/>
        <sz val="10"/>
        <color indexed="8"/>
        <rFont val="Times New Roman"/>
        <family val="1"/>
      </rPr>
      <t xml:space="preserve">e   </t>
    </r>
    <r>
      <rPr>
        <sz val="10"/>
        <color indexed="8"/>
        <rFont val="Times New Roman"/>
        <family val="1"/>
      </rPr>
      <t xml:space="preserve">    </t>
    </r>
  </si>
  <si>
    <r>
      <t xml:space="preserve">        Notification of initial startup </t>
    </r>
    <r>
      <rPr>
        <vertAlign val="superscript"/>
        <sz val="10"/>
        <color indexed="8"/>
        <rFont val="Times New Roman"/>
        <family val="1"/>
      </rPr>
      <t>e</t>
    </r>
  </si>
  <si>
    <r>
      <t xml:space="preserve">        Notification of actual startup </t>
    </r>
    <r>
      <rPr>
        <vertAlign val="superscript"/>
        <sz val="10"/>
        <color indexed="8"/>
        <rFont val="Times New Roman"/>
        <family val="1"/>
      </rPr>
      <t>e</t>
    </r>
  </si>
  <si>
    <r>
      <t xml:space="preserve">        Notification of initial test </t>
    </r>
    <r>
      <rPr>
        <vertAlign val="superscript"/>
        <sz val="10"/>
        <color indexed="8"/>
        <rFont val="Times New Roman"/>
        <family val="1"/>
      </rPr>
      <t>e</t>
    </r>
  </si>
  <si>
    <r>
      <t xml:space="preserve">        Review test results</t>
    </r>
    <r>
      <rPr>
        <vertAlign val="superscript"/>
        <sz val="10"/>
        <color indexed="8"/>
        <rFont val="Times New Roman"/>
        <family val="1"/>
      </rPr>
      <t xml:space="preserve"> f</t>
    </r>
  </si>
  <si>
    <t xml:space="preserve">   Existing Plants</t>
  </si>
  <si>
    <t xml:space="preserve">        Annual emission test</t>
  </si>
  <si>
    <t>Assumptions:</t>
  </si>
  <si>
    <r>
      <t>i</t>
    </r>
    <r>
      <rPr>
        <sz val="10"/>
        <color indexed="8"/>
        <rFont val="Times New Roman"/>
        <family val="1"/>
      </rPr>
      <t xml:space="preserve">  We have assumed that seven of the existing respondents will each have to submit semiannual reports.</t>
    </r>
  </si>
  <si>
    <r>
      <t>j</t>
    </r>
    <r>
      <rPr>
        <sz val="10"/>
        <color indexed="8"/>
        <rFont val="Times New Roman"/>
        <family val="1"/>
      </rPr>
      <t xml:space="preserve">  We have assumed that seven of the existing respondents will write notification reports on parameter excursions two times per year.</t>
    </r>
  </si>
  <si>
    <r>
      <t>k</t>
    </r>
    <r>
      <rPr>
        <sz val="10"/>
        <color indexed="8"/>
        <rFont val="Times New Roman"/>
        <family val="1"/>
      </rPr>
      <t xml:space="preserve">  We have assumed that all respondents will record operating parameters 365 days per year.</t>
    </r>
  </si>
  <si>
    <r>
      <t>l</t>
    </r>
    <r>
      <rPr>
        <sz val="10"/>
        <color indexed="8"/>
        <rFont val="Times New Roman"/>
        <family val="1"/>
      </rPr>
      <t xml:space="preserve">  We have assumed that seven respondents will each have to record mercury leaks and monitored parameters.</t>
    </r>
  </si>
  <si>
    <r>
      <t>m</t>
    </r>
    <r>
      <rPr>
        <sz val="10"/>
        <color indexed="8"/>
        <rFont val="Times New Roman"/>
        <family val="1"/>
      </rPr>
      <t xml:space="preserve">  We have assumed that seven respondents will each take eight hours to compile data for semiannual reports.</t>
    </r>
  </si>
  <si>
    <r>
      <t>n</t>
    </r>
    <r>
      <rPr>
        <sz val="10"/>
        <color indexed="8"/>
        <rFont val="Times New Roman"/>
        <family val="1"/>
      </rPr>
      <t xml:space="preserve">  We have assumed that each of the seven respondent will have to maintain data on mercury leaks and monitored parameters 52 times per year.</t>
    </r>
  </si>
  <si>
    <r>
      <t>o</t>
    </r>
    <r>
      <rPr>
        <sz val="10"/>
        <color indexed="8"/>
        <rFont val="Times New Roman"/>
        <family val="1"/>
      </rPr>
      <t xml:space="preserve">  We have assumed that 50 percent of the respondents will each take 1.5 hours to record information of startup, shutdown, and malfunctions.</t>
    </r>
  </si>
  <si>
    <r>
      <t>a</t>
    </r>
    <r>
      <rPr>
        <sz val="10"/>
        <color indexed="8"/>
        <rFont val="Times New Roman"/>
        <family val="1"/>
      </rPr>
      <t xml:space="preserve">  We have assumed that there are approximately 107 existing sources currently subject to this rule.  There will be no additional new sources that will become subject to the rule over the three-year period of this ICR.</t>
    </r>
  </si>
  <si>
    <t>Hourly Mean Wage</t>
  </si>
  <si>
    <t>With  Fringe &amp; Overhead</t>
  </si>
  <si>
    <t>(GS- 12, step 1) - Tech.</t>
  </si>
  <si>
    <t>(GS- 13, step 5) - Mgmt.</t>
  </si>
  <si>
    <t>(GS-6, step 3) - Cler.</t>
  </si>
  <si>
    <t>Labor Type</t>
  </si>
  <si>
    <t>Mgmt.</t>
  </si>
  <si>
    <t>Tech.</t>
  </si>
  <si>
    <t>Cler.</t>
  </si>
  <si>
    <t>Hours per Response</t>
  </si>
  <si>
    <t># hours</t>
  </si>
  <si>
    <t># responses</t>
  </si>
  <si>
    <t>hr/resp</t>
  </si>
  <si>
    <t xml:space="preserve">     B. Required activities for New Sources</t>
  </si>
  <si>
    <t>Table 1:  Annual Respondent Burden and Cost – NESHAP for Mercury (40 CFR Part 61, Subpart E)  (Renewal)</t>
  </si>
  <si>
    <t>Table 2:  Average Annual EPA Burden and Cost - NESHAP for Mercury (40 CFR Part 61, Subpart E)   (Renewal)</t>
  </si>
  <si>
    <r>
      <t xml:space="preserve">h  </t>
    </r>
    <r>
      <rPr>
        <sz val="10"/>
        <color indexed="8"/>
        <rFont val="Times New Roman"/>
        <family val="1"/>
      </rPr>
      <t>We have assumed that 100 of the existing respondents will take 12 hours to write reports on the annual emission tests.</t>
    </r>
  </si>
  <si>
    <r>
      <t xml:space="preserve">        Review semiannual reports </t>
    </r>
    <r>
      <rPr>
        <vertAlign val="superscript"/>
        <sz val="10"/>
        <color indexed="8"/>
        <rFont val="Times New Roman"/>
        <family val="1"/>
      </rPr>
      <t>g</t>
    </r>
  </si>
  <si>
    <r>
      <t xml:space="preserve">        Review notification on monitored parameters </t>
    </r>
    <r>
      <rPr>
        <vertAlign val="superscript"/>
        <sz val="10"/>
        <color indexed="8"/>
        <rFont val="Times New Roman"/>
        <family val="1"/>
      </rPr>
      <t>h</t>
    </r>
  </si>
  <si>
    <r>
      <t xml:space="preserve">TOTAL ANNUAL BURDEN AND COST </t>
    </r>
    <r>
      <rPr>
        <b/>
        <vertAlign val="superscript"/>
        <sz val="10"/>
        <color indexed="8"/>
        <rFont val="Times New Roman"/>
        <family val="1"/>
      </rPr>
      <t>i</t>
    </r>
  </si>
  <si>
    <t>Subtotal for Reporting Requirements</t>
  </si>
  <si>
    <t xml:space="preserve">Subtotal for Recordkeeping Requirements  </t>
  </si>
  <si>
    <t>(F)
Management person hr/yr (Ex0.05)</t>
  </si>
  <si>
    <r>
      <t>a</t>
    </r>
    <r>
      <rPr>
        <sz val="10"/>
        <color indexed="8"/>
        <rFont val="Times New Roman"/>
        <family val="1"/>
      </rPr>
      <t xml:space="preserve">  We have assumed that there are approximately 107 existing sources currently subject to this rule. There will be no additional new source that will become subject to the rule over the three-year period of this ICR.</t>
    </r>
  </si>
  <si>
    <r>
      <t>p</t>
    </r>
    <r>
      <rPr>
        <sz val="10"/>
        <color indexed="8"/>
        <rFont val="Times New Roman"/>
        <family val="1"/>
      </rPr>
      <t xml:space="preserve">  Totals have been rounded to 3 significant figures. Figures may not add exactly due to rounding.</t>
    </r>
  </si>
  <si>
    <r>
      <t xml:space="preserve">Agency Rates
</t>
    </r>
    <r>
      <rPr>
        <sz val="10"/>
        <rFont val="Times New Roman"/>
        <family val="1"/>
      </rPr>
      <t>Source: Office of Personnel Management (OPM), 2017 General Schedule</t>
    </r>
  </si>
  <si>
    <r>
      <t xml:space="preserve">        Repeat initial performance test </t>
    </r>
    <r>
      <rPr>
        <vertAlign val="superscript"/>
        <sz val="10"/>
        <rFont val="Times New Roman"/>
        <family val="1"/>
      </rPr>
      <t>c, d</t>
    </r>
  </si>
  <si>
    <r>
      <t>b</t>
    </r>
    <r>
      <rPr>
        <sz val="10"/>
        <rFont val="Times New Roman"/>
        <family val="1"/>
      </rPr>
      <t xml:space="preserve">  This cost is based on the following labor rates which incorporates a 1.6 benefits multiplication factor to account for government overhead expenses: $64.80 for Managerial (GS-13, Step 5), $48.08 for Technical (GS-12, Step 1), and $26.02 Clerical (GS-6, Step 3).  These rates are from the Office of Personnel Management (OPM) “2017 General Schedule” which excludes locality rates of pay.</t>
    </r>
  </si>
  <si>
    <r>
      <t>g</t>
    </r>
    <r>
      <rPr>
        <sz val="10"/>
        <rFont val="Times New Roman"/>
        <family val="1"/>
      </rPr>
      <t xml:space="preserve">  We have assumed that seven of the existing respondents will each have to submit semiannual reports, and the Agency will take eight hours two times per year to review each report.</t>
    </r>
  </si>
  <si>
    <r>
      <t>h</t>
    </r>
    <r>
      <rPr>
        <sz val="10"/>
        <rFont val="Times New Roman"/>
        <family val="1"/>
      </rPr>
      <t xml:space="preserve">  We have assumed that seven respondents will each have to record mercury leaks and monitored parameters, and the Agency will take eight hours each to review each notification.</t>
    </r>
  </si>
  <si>
    <r>
      <t>i</t>
    </r>
    <r>
      <rPr>
        <sz val="12"/>
        <rFont val="Times New Roman"/>
        <family val="1"/>
      </rPr>
      <t xml:space="preserve"> </t>
    </r>
    <r>
      <rPr>
        <sz val="10"/>
        <rFont val="Times New Roman"/>
        <family val="1"/>
      </rPr>
      <t>Totals have been rounded to 3 significant figures. Figures may not add exactly due to rounding.</t>
    </r>
  </si>
  <si>
    <r>
      <t xml:space="preserve">(D) 
Respondents per year </t>
    </r>
    <r>
      <rPr>
        <b/>
        <vertAlign val="superscript"/>
        <sz val="10"/>
        <rFont val="Times New Roman"/>
        <family val="1"/>
      </rPr>
      <t>a</t>
    </r>
  </si>
  <si>
    <r>
      <t>(H) 
Total Cost Per year</t>
    </r>
    <r>
      <rPr>
        <b/>
        <vertAlign val="superscript"/>
        <sz val="10"/>
        <rFont val="Times New Roman"/>
        <family val="1"/>
      </rPr>
      <t xml:space="preserve"> b</t>
    </r>
  </si>
  <si>
    <r>
      <t xml:space="preserve">Respondant Rates
</t>
    </r>
    <r>
      <rPr>
        <sz val="8"/>
        <rFont val="Times New Roman"/>
        <family val="1"/>
      </rPr>
      <t>(Source: United States Department of Labor, Bureau of Labor Statistics, June 2017, “Table 2. Civilian Workers, by occupational and industry group.”)</t>
    </r>
  </si>
  <si>
    <r>
      <t>Total Compensation ($/hr)</t>
    </r>
    <r>
      <rPr>
        <sz val="10"/>
        <rFont val="Times New Roman"/>
        <family val="1"/>
      </rPr>
      <t xml:space="preserve"> </t>
    </r>
  </si>
  <si>
    <r>
      <t>Loaded Rate</t>
    </r>
    <r>
      <rPr>
        <sz val="10"/>
        <rFont val="Times New Roman"/>
        <family val="1"/>
      </rPr>
      <t xml:space="preserve"> (Rate + 110%rate)</t>
    </r>
  </si>
  <si>
    <r>
      <t xml:space="preserve">          Initial performance test </t>
    </r>
    <r>
      <rPr>
        <vertAlign val="superscript"/>
        <sz val="10"/>
        <rFont val="Times New Roman"/>
        <family val="1"/>
      </rPr>
      <t>d</t>
    </r>
  </si>
  <si>
    <r>
      <t xml:space="preserve">          Repeat performance test </t>
    </r>
    <r>
      <rPr>
        <vertAlign val="superscript"/>
        <sz val="10"/>
        <rFont val="Times New Roman"/>
        <family val="1"/>
      </rPr>
      <t>e</t>
    </r>
  </si>
  <si>
    <r>
      <t xml:space="preserve">          Notification of construction/reconstruction </t>
    </r>
    <r>
      <rPr>
        <vertAlign val="superscript"/>
        <sz val="10"/>
        <rFont val="Times New Roman"/>
        <family val="1"/>
      </rPr>
      <t>f</t>
    </r>
  </si>
  <si>
    <r>
      <t xml:space="preserve">          Notification of initial startup </t>
    </r>
    <r>
      <rPr>
        <vertAlign val="superscript"/>
        <sz val="10"/>
        <rFont val="Times New Roman"/>
        <family val="1"/>
      </rPr>
      <t>g</t>
    </r>
  </si>
  <si>
    <r>
      <t xml:space="preserve">          Notification of actual startup </t>
    </r>
    <r>
      <rPr>
        <vertAlign val="superscript"/>
        <sz val="10"/>
        <rFont val="Times New Roman"/>
        <family val="1"/>
      </rPr>
      <t>g</t>
    </r>
  </si>
  <si>
    <r>
      <t xml:space="preserve">          Report of annual emission test </t>
    </r>
    <r>
      <rPr>
        <vertAlign val="superscript"/>
        <sz val="10"/>
        <rFont val="Times New Roman"/>
        <family val="1"/>
      </rPr>
      <t>h</t>
    </r>
  </si>
  <si>
    <r>
      <t xml:space="preserve">          Submit semiannual report </t>
    </r>
    <r>
      <rPr>
        <vertAlign val="superscript"/>
        <sz val="10"/>
        <rFont val="Times New Roman"/>
        <family val="1"/>
      </rPr>
      <t>i</t>
    </r>
  </si>
  <si>
    <r>
      <t xml:space="preserve">          Notification of parameter excursions </t>
    </r>
    <r>
      <rPr>
        <vertAlign val="superscript"/>
        <sz val="10"/>
        <rFont val="Times New Roman"/>
        <family val="1"/>
      </rPr>
      <t>j</t>
    </r>
  </si>
  <si>
    <r>
      <t xml:space="preserve">          Record operating parameters </t>
    </r>
    <r>
      <rPr>
        <vertAlign val="superscript"/>
        <sz val="10"/>
        <rFont val="Times New Roman"/>
        <family val="1"/>
      </rPr>
      <t>k</t>
    </r>
  </si>
  <si>
    <r>
      <t xml:space="preserve">          Record mercury leaks </t>
    </r>
    <r>
      <rPr>
        <vertAlign val="superscript"/>
        <sz val="10"/>
        <rFont val="Times New Roman"/>
        <family val="1"/>
      </rPr>
      <t>l</t>
    </r>
  </si>
  <si>
    <r>
      <t xml:space="preserve">          Record monitored parameters </t>
    </r>
    <r>
      <rPr>
        <vertAlign val="superscript"/>
        <sz val="10"/>
        <rFont val="Times New Roman"/>
        <family val="1"/>
      </rPr>
      <t>l</t>
    </r>
  </si>
  <si>
    <r>
      <t xml:space="preserve">          Compile data for semiannual reports </t>
    </r>
    <r>
      <rPr>
        <vertAlign val="superscript"/>
        <sz val="10"/>
        <rFont val="Times New Roman"/>
        <family val="1"/>
      </rPr>
      <t>m</t>
    </r>
  </si>
  <si>
    <r>
      <t xml:space="preserve">         Maintain data on mercury leaks </t>
    </r>
    <r>
      <rPr>
        <vertAlign val="superscript"/>
        <sz val="10"/>
        <rFont val="Times New Roman"/>
        <family val="1"/>
      </rPr>
      <t>n</t>
    </r>
  </si>
  <si>
    <r>
      <t xml:space="preserve">         Maintain data on monitored parameters </t>
    </r>
    <r>
      <rPr>
        <vertAlign val="superscript"/>
        <sz val="10"/>
        <rFont val="Times New Roman"/>
        <family val="1"/>
      </rPr>
      <t>n</t>
    </r>
  </si>
  <si>
    <r>
      <t xml:space="preserve">    Records of startup, shutdown, and malfunction </t>
    </r>
    <r>
      <rPr>
        <vertAlign val="superscript"/>
        <sz val="10"/>
        <rFont val="Times New Roman"/>
        <family val="1"/>
      </rPr>
      <t>o</t>
    </r>
  </si>
  <si>
    <r>
      <t xml:space="preserve">TOTAL CAPITAL AND </t>
    </r>
    <r>
      <rPr>
        <b/>
        <sz val="11"/>
        <rFont val="Times New Roman"/>
        <family val="1"/>
      </rPr>
      <t>O&amp;M COST</t>
    </r>
    <r>
      <rPr>
        <b/>
        <sz val="10"/>
        <rFont val="Times New Roman"/>
        <family val="1"/>
      </rPr>
      <t xml:space="preserve"> (rounded) </t>
    </r>
    <r>
      <rPr>
        <b/>
        <vertAlign val="superscript"/>
        <sz val="10"/>
        <rFont val="Times New Roman"/>
        <family val="1"/>
      </rPr>
      <t>p</t>
    </r>
  </si>
  <si>
    <r>
      <t xml:space="preserve">GRAND TOTAL (rounded) </t>
    </r>
    <r>
      <rPr>
        <vertAlign val="superscript"/>
        <sz val="10"/>
        <rFont val="Times New Roman"/>
        <family val="1"/>
      </rPr>
      <t>p</t>
    </r>
  </si>
  <si>
    <r>
      <t>b</t>
    </r>
    <r>
      <rPr>
        <sz val="10"/>
        <rFont val="Times New Roman"/>
        <family val="1"/>
      </rPr>
      <t xml:space="preserve">  This ICR uses the following labor rates:  $149.35 per hour for Executive, Administrative, and Managerial labor; $112.98 per hour for Technical labor, and $54.81</t>
    </r>
    <r>
      <rPr>
        <vertAlign val="superscript"/>
        <sz val="12"/>
        <rFont val="Times New Roman"/>
        <family val="1"/>
      </rPr>
      <t xml:space="preserve"> </t>
    </r>
    <r>
      <rPr>
        <sz val="10"/>
        <rFont val="Times New Roman"/>
        <family val="1"/>
      </rPr>
      <t>per hour for Clerical labor.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r>
  </si>
  <si>
    <r>
      <t>c</t>
    </r>
    <r>
      <rPr>
        <sz val="10"/>
        <rFont val="Times New Roman"/>
        <family val="1"/>
      </rPr>
      <t xml:space="preserve">  We have assumed that it will take 1 hour for existing respondents to refamiliarize themselves with rule requirements. </t>
    </r>
  </si>
  <si>
    <r>
      <t xml:space="preserve">     A. Familiarization with regulatory requirements </t>
    </r>
    <r>
      <rPr>
        <vertAlign val="superscript"/>
        <sz val="10"/>
        <rFont val="Times New Roman"/>
        <family val="1"/>
      </rPr>
      <t>c</t>
    </r>
  </si>
  <si>
    <t xml:space="preserve">     A. Familiarization with regulatory requirements</t>
  </si>
  <si>
    <r>
      <t xml:space="preserve">TOTAL LABOR BURDEN AND COSTS (rounded) </t>
    </r>
    <r>
      <rPr>
        <b/>
        <vertAlign val="superscript"/>
        <sz val="10"/>
        <rFont val="Times New Roman"/>
        <family val="1"/>
      </rPr>
      <t>p</t>
    </r>
  </si>
  <si>
    <r>
      <t>d</t>
    </r>
    <r>
      <rPr>
        <sz val="10"/>
        <color indexed="8"/>
        <rFont val="Times New Roman"/>
        <family val="1"/>
      </rPr>
      <t xml:space="preserve">  We have assumed that it will take each new respondent 24 hours to complete initial performance test. Since there are no new respondents estimated, this requirement does not apply.</t>
    </r>
  </si>
  <si>
    <r>
      <t>e</t>
    </r>
    <r>
      <rPr>
        <sz val="10"/>
        <color indexed="8"/>
        <rFont val="Times New Roman"/>
        <family val="1"/>
      </rPr>
      <t xml:space="preserve">  We have assumed that 20 percent of new respondents will repeat the performance test due to failure. Since there are no new respondents estimated, this requirement does not apply.</t>
    </r>
  </si>
  <si>
    <r>
      <t>f</t>
    </r>
    <r>
      <rPr>
        <sz val="10"/>
        <color indexed="8"/>
        <rFont val="Times New Roman"/>
        <family val="1"/>
      </rPr>
      <t xml:space="preserve">   We have assumed that each new respondent will take two hours to write notification reports on construction/reconstruction. Since there are no new respondents estimated, this requirement does not apply.</t>
    </r>
  </si>
  <si>
    <r>
      <t>g</t>
    </r>
    <r>
      <rPr>
        <sz val="10"/>
        <color indexed="8"/>
        <rFont val="Times New Roman"/>
        <family val="1"/>
      </rPr>
      <t xml:space="preserve">  We have assumed that it will take each new respondent two hours each to write notification reports on initial startup and actual startup. Since there are no new respondents estimated, this requirement does not apply.</t>
    </r>
  </si>
  <si>
    <r>
      <t>c</t>
    </r>
    <r>
      <rPr>
        <sz val="10"/>
        <rFont val="Times New Roman"/>
        <family val="1"/>
      </rPr>
      <t xml:space="preserve">  We have assumed that the Agency will take 24 hours to participate in the performance tests. It is assumed that all initial performance tests have been completed by existing respondents. Since there are no new respondents estimated, this requirement does not apply.</t>
    </r>
  </si>
  <si>
    <r>
      <t>d</t>
    </r>
    <r>
      <rPr>
        <sz val="10"/>
        <rFont val="Times New Roman"/>
        <family val="1"/>
      </rPr>
      <t xml:space="preserve">  We have assumed that 20 percent of new respondents will have to repeat the performance tests due to failure. Since there are no new respondents estimated, this requirement does not apply.</t>
    </r>
  </si>
  <si>
    <r>
      <t>e</t>
    </r>
    <r>
      <rPr>
        <vertAlign val="superscript"/>
        <sz val="10"/>
        <rFont val="Times New Roman"/>
        <family val="1"/>
      </rPr>
      <t xml:space="preserve">   </t>
    </r>
    <r>
      <rPr>
        <sz val="10"/>
        <rFont val="Times New Roman"/>
        <family val="1"/>
      </rPr>
      <t>We have assumed that it will take 0.5 hours for the Agency to review notification reports for each respondent. Since there are no new respondents estimated, this requirement does not apply.</t>
    </r>
  </si>
  <si>
    <r>
      <t>f</t>
    </r>
    <r>
      <rPr>
        <sz val="10"/>
        <rFont val="Times New Roman"/>
        <family val="1"/>
      </rPr>
      <t xml:space="preserve">  We have assumed that it will take 8 hours for the Agency to review test results for each respondent. Since there are no new respondents estimated, this requirement does not apply.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</si>
</sst>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General_)"/>
    <numFmt numFmtId="166" formatCode="#,##0.0"/>
  </numFmts>
  <fonts count="28" x14ac:knownFonts="1">
    <font>
      <sz val="11"/>
      <color theme="1"/>
      <name val="Calibri"/>
      <family val="2"/>
      <scheme val="minor"/>
    </font>
    <font>
      <sz val="11"/>
      <color indexed="10"/>
      <name val="Calibri"/>
      <family val="2"/>
    </font>
    <font>
      <b/>
      <sz val="10"/>
      <color indexed="8"/>
      <name val="Times New Roman"/>
      <family val="1"/>
    </font>
    <font>
      <b/>
      <vertAlign val="superscript"/>
      <sz val="10"/>
      <color indexed="8"/>
      <name val="Times New Roman"/>
      <family val="1"/>
    </font>
    <font>
      <sz val="10"/>
      <color indexed="8"/>
      <name val="Times New Roman"/>
      <family val="1"/>
    </font>
    <font>
      <vertAlign val="superscript"/>
      <sz val="10"/>
      <color indexed="8"/>
      <name val="Times New Roman"/>
      <family val="1"/>
    </font>
    <font>
      <b/>
      <vertAlign val="superscript"/>
      <sz val="12"/>
      <color indexed="8"/>
      <name val="Times New Roman"/>
      <family val="1"/>
    </font>
    <font>
      <vertAlign val="superscript"/>
      <sz val="12"/>
      <color indexed="8"/>
      <name val="Times New Roman"/>
      <family val="1"/>
    </font>
    <font>
      <sz val="12"/>
      <color indexed="8"/>
      <name val="Times New Roman"/>
      <family val="1"/>
    </font>
    <font>
      <sz val="10"/>
      <name val="Arial"/>
      <family val="2"/>
    </font>
    <font>
      <sz val="8"/>
      <name val="Courier"/>
      <family val="3"/>
    </font>
    <font>
      <sz val="8"/>
      <name val="Helv"/>
    </font>
    <font>
      <sz val="10"/>
      <name val="Times New Roman"/>
      <family val="1"/>
    </font>
    <font>
      <sz val="10"/>
      <color indexed="36"/>
      <name val="Calibri"/>
      <family val="2"/>
    </font>
    <font>
      <sz val="11"/>
      <color indexed="36"/>
      <name val="Calibri"/>
      <family val="2"/>
    </font>
    <font>
      <sz val="11"/>
      <name val="Calibri"/>
      <family val="2"/>
    </font>
    <font>
      <b/>
      <sz val="10"/>
      <name val="Times New Roman"/>
      <family val="1"/>
    </font>
    <font>
      <b/>
      <sz val="12"/>
      <name val="Times New Roman"/>
      <family val="1"/>
    </font>
    <font>
      <vertAlign val="superscript"/>
      <sz val="10"/>
      <name val="Times New Roman"/>
      <family val="1"/>
    </font>
    <font>
      <vertAlign val="superscript"/>
      <sz val="12"/>
      <name val="Times New Roman"/>
      <family val="1"/>
    </font>
    <font>
      <sz val="12"/>
      <name val="Times New Roman"/>
      <family val="1"/>
    </font>
    <font>
      <b/>
      <vertAlign val="superscript"/>
      <sz val="10"/>
      <name val="Times New Roman"/>
      <family val="1"/>
    </font>
    <font>
      <sz val="8"/>
      <name val="Times New Roman"/>
      <family val="1"/>
    </font>
    <font>
      <b/>
      <u/>
      <sz val="10"/>
      <name val="Times New Roman"/>
      <family val="1"/>
    </font>
    <font>
      <sz val="10"/>
      <name val="Calibri"/>
      <family val="2"/>
    </font>
    <font>
      <i/>
      <sz val="10"/>
      <name val="Times New Roman"/>
      <family val="1"/>
    </font>
    <font>
      <b/>
      <sz val="11"/>
      <name val="Times New Roman"/>
      <family val="1"/>
    </font>
    <font>
      <sz val="8"/>
      <name val="Calibri"/>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4">
    <xf numFmtId="0" fontId="0" fillId="0" borderId="0"/>
    <xf numFmtId="0" fontId="10" fillId="0" borderId="0"/>
    <xf numFmtId="0" fontId="9" fillId="0" borderId="0"/>
    <xf numFmtId="165" fontId="11" fillId="0" borderId="0"/>
  </cellStyleXfs>
  <cellXfs count="83">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indent="1"/>
    </xf>
    <xf numFmtId="8" fontId="4" fillId="0" borderId="1" xfId="0" applyNumberFormat="1" applyFont="1" applyBorder="1" applyAlignment="1">
      <alignment horizontal="right" vertical="center" wrapText="1" indent="1"/>
    </xf>
    <xf numFmtId="6" fontId="4" fillId="0" borderId="1" xfId="0" applyNumberFormat="1" applyFont="1" applyBorder="1" applyAlignment="1">
      <alignment horizontal="right" vertical="center" wrapText="1" indent="1"/>
    </xf>
    <xf numFmtId="6" fontId="2" fillId="0" borderId="1" xfId="0" applyNumberFormat="1" applyFont="1" applyBorder="1" applyAlignment="1">
      <alignment horizontal="right" vertical="center" wrapText="1" indent="1"/>
    </xf>
    <xf numFmtId="0" fontId="2" fillId="0" borderId="1" xfId="0" applyFont="1" applyBorder="1" applyAlignment="1">
      <alignment horizontal="left" vertical="center" wrapText="1" indent="1"/>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0" fillId="0" borderId="0" xfId="0" applyFill="1"/>
    <xf numFmtId="0" fontId="1" fillId="0" borderId="0" xfId="0" applyFont="1" applyFill="1"/>
    <xf numFmtId="0" fontId="14" fillId="0" borderId="0" xfId="0" applyFont="1"/>
    <xf numFmtId="0" fontId="13" fillId="0" borderId="2" xfId="0" applyFont="1" applyFill="1" applyBorder="1" applyAlignment="1">
      <alignment horizontal="left" vertical="top"/>
    </xf>
    <xf numFmtId="0" fontId="14" fillId="0" borderId="0" xfId="0" applyFont="1" applyFill="1" applyAlignment="1">
      <alignment horizontal="left" vertical="top"/>
    </xf>
    <xf numFmtId="0" fontId="14" fillId="0" borderId="2" xfId="0" applyFont="1" applyFill="1" applyBorder="1" applyAlignment="1">
      <alignment horizontal="left" vertical="top"/>
    </xf>
    <xf numFmtId="0" fontId="12" fillId="0" borderId="0" xfId="0" applyFont="1"/>
    <xf numFmtId="164" fontId="15" fillId="0" borderId="0" xfId="0" applyNumberFormat="1" applyFont="1"/>
    <xf numFmtId="0" fontId="15" fillId="0" borderId="0" xfId="0" applyFont="1"/>
    <xf numFmtId="0" fontId="12" fillId="0" borderId="3" xfId="2" applyFont="1" applyFill="1" applyBorder="1" applyAlignment="1">
      <alignment wrapText="1"/>
    </xf>
    <xf numFmtId="0" fontId="16" fillId="0" borderId="4" xfId="2" applyFont="1" applyFill="1" applyBorder="1" applyAlignment="1">
      <alignment vertical="center" wrapText="1"/>
    </xf>
    <xf numFmtId="0" fontId="16" fillId="0" borderId="5" xfId="2" applyFont="1" applyFill="1" applyBorder="1" applyAlignment="1">
      <alignment vertical="center" wrapText="1"/>
    </xf>
    <xf numFmtId="0" fontId="12" fillId="0" borderId="6" xfId="2" applyFont="1" applyFill="1" applyBorder="1"/>
    <xf numFmtId="164" fontId="12" fillId="0" borderId="6" xfId="1" applyNumberFormat="1" applyFont="1" applyBorder="1"/>
    <xf numFmtId="0" fontId="12" fillId="0" borderId="1" xfId="1" applyFont="1" applyFill="1" applyBorder="1"/>
    <xf numFmtId="164" fontId="12" fillId="0" borderId="1" xfId="1" applyNumberFormat="1" applyFont="1" applyBorder="1"/>
    <xf numFmtId="0" fontId="12" fillId="0" borderId="1" xfId="2" applyFont="1" applyFill="1" applyBorder="1"/>
    <xf numFmtId="0" fontId="12" fillId="0"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9" fillId="0" borderId="0" xfId="0" applyFont="1" applyFill="1" applyAlignment="1">
      <alignment vertical="center"/>
    </xf>
    <xf numFmtId="0" fontId="15" fillId="0" borderId="0" xfId="0" applyFont="1" applyFill="1"/>
    <xf numFmtId="0" fontId="18" fillId="0" borderId="0" xfId="0" applyFont="1" applyFill="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right" vertical="center" wrapText="1" indent="1"/>
    </xf>
    <xf numFmtId="164" fontId="12" fillId="0" borderId="0" xfId="0" applyNumberFormat="1" applyFont="1"/>
    <xf numFmtId="3" fontId="12" fillId="0" borderId="1" xfId="0" applyNumberFormat="1" applyFont="1" applyBorder="1" applyAlignment="1">
      <alignment horizontal="center" vertical="center" wrapText="1"/>
    </xf>
    <xf numFmtId="8" fontId="12" fillId="0" borderId="1" xfId="0" applyNumberFormat="1" applyFont="1" applyBorder="1" applyAlignment="1">
      <alignment horizontal="right" vertical="center" wrapText="1" indent="1"/>
    </xf>
    <xf numFmtId="165" fontId="23" fillId="0" borderId="1" xfId="3" applyFont="1" applyFill="1" applyBorder="1" applyAlignment="1">
      <alignment horizontal="center" vertical="center" wrapText="1"/>
    </xf>
    <xf numFmtId="0" fontId="12" fillId="0" borderId="1" xfId="0" applyFont="1" applyFill="1" applyBorder="1" applyAlignment="1">
      <alignment horizontal="left" vertical="center" wrapText="1" indent="1"/>
    </xf>
    <xf numFmtId="6" fontId="12" fillId="0" borderId="1" xfId="0" applyNumberFormat="1" applyFont="1" applyBorder="1" applyAlignment="1">
      <alignment horizontal="right" vertical="center" wrapText="1" indent="1"/>
    </xf>
    <xf numFmtId="165" fontId="12" fillId="0" borderId="1" xfId="3" applyFont="1" applyFill="1" applyBorder="1" applyAlignment="1">
      <alignment horizontal="center" vertical="center" wrapText="1"/>
    </xf>
    <xf numFmtId="164" fontId="12" fillId="0" borderId="1" xfId="3" applyNumberFormat="1" applyFont="1" applyFill="1" applyBorder="1" applyAlignment="1">
      <alignment horizontal="right" wrapText="1"/>
    </xf>
    <xf numFmtId="0" fontId="12" fillId="0" borderId="2" xfId="0" applyFont="1" applyFill="1" applyBorder="1" applyAlignment="1">
      <alignment horizontal="left" vertical="top"/>
    </xf>
    <xf numFmtId="0" fontId="15" fillId="0" borderId="0" xfId="0" applyFont="1" applyFill="1" applyAlignment="1">
      <alignment horizontal="left" vertical="top"/>
    </xf>
    <xf numFmtId="1" fontId="24" fillId="0" borderId="1" xfId="0" applyNumberFormat="1" applyFont="1" applyFill="1" applyBorder="1"/>
    <xf numFmtId="0" fontId="24" fillId="0" borderId="1" xfId="0" applyFont="1" applyFill="1" applyBorder="1"/>
    <xf numFmtId="0" fontId="15" fillId="0" borderId="2" xfId="0" applyFont="1" applyFill="1" applyBorder="1" applyAlignment="1">
      <alignment horizontal="left" vertical="top"/>
    </xf>
    <xf numFmtId="0" fontId="12" fillId="0" borderId="0" xfId="0" applyFont="1" applyFill="1"/>
    <xf numFmtId="0" fontId="25" fillId="0" borderId="1" xfId="0" applyFont="1" applyBorder="1" applyAlignment="1">
      <alignment horizontal="left" vertical="center" wrapText="1" indent="1"/>
    </xf>
    <xf numFmtId="6" fontId="16" fillId="0" borderId="1" xfId="0" applyNumberFormat="1" applyFont="1" applyBorder="1" applyAlignment="1">
      <alignment horizontal="right" vertical="center" wrapText="1" indent="1"/>
    </xf>
    <xf numFmtId="4"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indent="3"/>
    </xf>
    <xf numFmtId="0" fontId="16" fillId="0" borderId="1" xfId="0" applyFont="1" applyBorder="1" applyAlignment="1">
      <alignment horizontal="left" vertical="center" wrapText="1"/>
    </xf>
    <xf numFmtId="0" fontId="12" fillId="0" borderId="1" xfId="0" applyFont="1" applyBorder="1"/>
    <xf numFmtId="0" fontId="16" fillId="0" borderId="1" xfId="0" applyFont="1" applyBorder="1" applyAlignment="1">
      <alignment horizontal="left" vertical="center"/>
    </xf>
    <xf numFmtId="6" fontId="16" fillId="0" borderId="1" xfId="0" applyNumberFormat="1" applyFont="1" applyBorder="1"/>
    <xf numFmtId="0" fontId="16" fillId="0" borderId="0" xfId="0" applyFont="1" applyAlignment="1">
      <alignment vertical="center"/>
    </xf>
    <xf numFmtId="1" fontId="12" fillId="0" borderId="0" xfId="0" applyNumberFormat="1" applyFont="1" applyFill="1"/>
    <xf numFmtId="0" fontId="17" fillId="0" borderId="0" xfId="0" applyFont="1" applyFill="1" applyAlignment="1">
      <alignment horizontal="left" vertical="center"/>
    </xf>
    <xf numFmtId="165" fontId="16" fillId="0" borderId="7" xfId="3" applyFont="1" applyFill="1" applyBorder="1" applyAlignment="1">
      <alignment horizontal="left" wrapText="1"/>
    </xf>
    <xf numFmtId="165" fontId="23" fillId="0" borderId="7" xfId="3" applyFont="1" applyFill="1" applyBorder="1" applyAlignment="1">
      <alignment horizontal="left" wrapText="1"/>
    </xf>
    <xf numFmtId="0" fontId="24" fillId="0" borderId="1" xfId="0" applyFont="1" applyFill="1" applyBorder="1" applyAlignment="1"/>
    <xf numFmtId="0" fontId="19" fillId="0" borderId="0" xfId="0" applyFont="1" applyFill="1" applyAlignment="1">
      <alignment horizontal="left" vertical="top" wrapText="1"/>
    </xf>
    <xf numFmtId="0" fontId="7" fillId="0" borderId="0" xfId="0" applyFont="1" applyAlignment="1">
      <alignment horizontal="left" vertical="center" wrapText="1"/>
    </xf>
    <xf numFmtId="3" fontId="16" fillId="0" borderId="8" xfId="0" applyNumberFormat="1" applyFont="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0" fontId="18" fillId="0" borderId="0" xfId="0" applyFont="1" applyFill="1" applyAlignment="1">
      <alignment horizontal="left" vertical="top" wrapText="1"/>
    </xf>
    <xf numFmtId="1" fontId="2" fillId="0" borderId="1" xfId="0" applyNumberFormat="1" applyFont="1" applyBorder="1" applyAlignment="1">
      <alignment horizontal="center" vertical="center" wrapText="1"/>
    </xf>
    <xf numFmtId="0" fontId="17" fillId="0" borderId="7" xfId="0" applyFont="1" applyFill="1" applyBorder="1" applyAlignment="1">
      <alignment vertical="center"/>
    </xf>
    <xf numFmtId="0" fontId="15" fillId="0" borderId="7" xfId="0" applyFont="1" applyFill="1" applyBorder="1" applyAlignment="1"/>
    <xf numFmtId="0" fontId="16" fillId="0" borderId="11" xfId="2" applyFont="1" applyFill="1" applyBorder="1" applyAlignment="1">
      <alignment horizontal="left" wrapText="1"/>
    </xf>
    <xf numFmtId="0" fontId="7" fillId="0" borderId="0" xfId="0" applyFont="1" applyAlignment="1">
      <alignment horizontal="left" vertical="top" wrapText="1"/>
    </xf>
    <xf numFmtId="0" fontId="19" fillId="0" borderId="0" xfId="0" applyFont="1" applyFill="1" applyAlignment="1">
      <alignment horizontal="left" vertical="center" wrapText="1"/>
    </xf>
    <xf numFmtId="0" fontId="18" fillId="0" borderId="0" xfId="0" applyFont="1" applyFill="1" applyAlignment="1">
      <alignment horizontal="left" vertical="center" wrapText="1"/>
    </xf>
  </cellXfs>
  <cellStyles count="4">
    <cellStyle name="Normal" xfId="0" builtinId="0"/>
    <cellStyle name="Normal_HMIWI EG SS" xfId="1" xr:uid="{00000000-0005-0000-0000-000001000000}"/>
    <cellStyle name="Normal_ICR Cost Inputs" xfId="2" xr:uid="{00000000-0005-0000-0000-000002000000}"/>
    <cellStyle name="Normal_SSI Burden Estimate BML 0607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
  <sheetViews>
    <sheetView tabSelected="1" workbookViewId="0">
      <selection sqref="A1:I1"/>
    </sheetView>
  </sheetViews>
  <sheetFormatPr defaultRowHeight="15" x14ac:dyDescent="0.25"/>
  <cols>
    <col min="1" max="1" width="47.28515625" customWidth="1"/>
    <col min="2" max="2" width="10.5703125" customWidth="1"/>
    <col min="3" max="3" width="11.28515625" customWidth="1"/>
    <col min="4" max="4" width="10.28515625" customWidth="1"/>
    <col min="5" max="5" width="10.85546875" customWidth="1"/>
    <col min="7" max="7" width="11" customWidth="1"/>
    <col min="9" max="9" width="16.7109375" customWidth="1"/>
    <col min="10" max="10" width="10.42578125" customWidth="1"/>
    <col min="12" max="12" width="12.42578125" customWidth="1"/>
    <col min="16" max="16" width="35.85546875" customWidth="1"/>
  </cols>
  <sheetData>
    <row r="1" spans="1:16" ht="15.75" x14ac:dyDescent="0.25">
      <c r="A1" s="66" t="s">
        <v>70</v>
      </c>
      <c r="B1" s="66"/>
      <c r="C1" s="66"/>
      <c r="D1" s="66"/>
      <c r="E1" s="66"/>
      <c r="F1" s="66"/>
      <c r="G1" s="66"/>
      <c r="H1" s="66"/>
      <c r="I1" s="66"/>
      <c r="J1" s="20"/>
      <c r="K1" s="20"/>
      <c r="L1" s="20"/>
      <c r="M1" s="20"/>
      <c r="N1" s="22"/>
      <c r="O1" s="22"/>
      <c r="P1" s="22"/>
    </row>
    <row r="2" spans="1:16" ht="76.5" x14ac:dyDescent="0.25">
      <c r="A2" s="36" t="s">
        <v>0</v>
      </c>
      <c r="B2" s="37" t="s">
        <v>1</v>
      </c>
      <c r="C2" s="37" t="s">
        <v>2</v>
      </c>
      <c r="D2" s="37" t="s">
        <v>3</v>
      </c>
      <c r="E2" s="37" t="s">
        <v>87</v>
      </c>
      <c r="F2" s="37" t="s">
        <v>4</v>
      </c>
      <c r="G2" s="37" t="s">
        <v>78</v>
      </c>
      <c r="H2" s="37" t="s">
        <v>5</v>
      </c>
      <c r="I2" s="37" t="s">
        <v>88</v>
      </c>
      <c r="J2" s="20"/>
      <c r="K2" s="20"/>
      <c r="L2" s="20"/>
      <c r="M2" s="20"/>
      <c r="N2" s="22"/>
      <c r="O2" s="22"/>
      <c r="P2" s="22"/>
    </row>
    <row r="3" spans="1:16" x14ac:dyDescent="0.25">
      <c r="A3" s="32" t="s">
        <v>6</v>
      </c>
      <c r="B3" s="38" t="s">
        <v>7</v>
      </c>
      <c r="C3" s="32"/>
      <c r="D3" s="38"/>
      <c r="E3" s="38"/>
      <c r="F3" s="38"/>
      <c r="G3" s="38"/>
      <c r="H3" s="38"/>
      <c r="I3" s="39"/>
      <c r="J3" s="20"/>
      <c r="K3" s="20" t="s">
        <v>9</v>
      </c>
      <c r="L3" s="40">
        <f>M10</f>
        <v>112.97999999999999</v>
      </c>
      <c r="M3" s="20"/>
      <c r="N3" s="22"/>
      <c r="O3" s="22"/>
      <c r="P3" s="22"/>
    </row>
    <row r="4" spans="1:16" x14ac:dyDescent="0.25">
      <c r="A4" s="32" t="s">
        <v>8</v>
      </c>
      <c r="B4" s="38" t="s">
        <v>7</v>
      </c>
      <c r="C4" s="32"/>
      <c r="D4" s="38"/>
      <c r="E4" s="38"/>
      <c r="F4" s="38"/>
      <c r="G4" s="38"/>
      <c r="H4" s="38"/>
      <c r="I4" s="39"/>
      <c r="J4" s="20"/>
      <c r="K4" s="20" t="s">
        <v>11</v>
      </c>
      <c r="L4" s="40">
        <f>M9</f>
        <v>149.35200000000003</v>
      </c>
      <c r="M4" s="20"/>
      <c r="N4" s="22"/>
      <c r="O4" s="22"/>
      <c r="P4" s="22"/>
    </row>
    <row r="5" spans="1:16" x14ac:dyDescent="0.25">
      <c r="A5" s="32" t="s">
        <v>10</v>
      </c>
      <c r="B5" s="38"/>
      <c r="C5" s="38"/>
      <c r="D5" s="38"/>
      <c r="E5" s="38"/>
      <c r="F5" s="38"/>
      <c r="G5" s="38"/>
      <c r="H5" s="38"/>
      <c r="I5" s="39"/>
      <c r="J5" s="20"/>
      <c r="K5" s="20" t="s">
        <v>12</v>
      </c>
      <c r="L5" s="40">
        <f>M11</f>
        <v>54.81</v>
      </c>
      <c r="M5" s="20"/>
      <c r="N5" s="22"/>
      <c r="O5" s="22"/>
      <c r="P5" s="22"/>
    </row>
    <row r="6" spans="1:16" x14ac:dyDescent="0.25">
      <c r="A6" s="32"/>
      <c r="B6" s="38"/>
      <c r="C6" s="38"/>
      <c r="D6" s="38"/>
      <c r="E6" s="38"/>
      <c r="F6" s="38"/>
      <c r="G6" s="38"/>
      <c r="H6" s="38"/>
      <c r="I6" s="39"/>
      <c r="J6" s="20"/>
      <c r="K6" s="20"/>
      <c r="L6" s="20"/>
      <c r="M6" s="20"/>
      <c r="N6" s="22"/>
      <c r="O6" s="22"/>
      <c r="P6" s="22"/>
    </row>
    <row r="7" spans="1:16" ht="48.6" customHeight="1" x14ac:dyDescent="0.25">
      <c r="A7" s="32" t="s">
        <v>111</v>
      </c>
      <c r="B7" s="38">
        <v>1</v>
      </c>
      <c r="C7" s="38">
        <v>1</v>
      </c>
      <c r="D7" s="38">
        <f>B7*C7</f>
        <v>1</v>
      </c>
      <c r="E7" s="31">
        <v>107</v>
      </c>
      <c r="F7" s="41">
        <f>D7*E7</f>
        <v>107</v>
      </c>
      <c r="G7" s="38">
        <f>F7*0.05</f>
        <v>5.3500000000000005</v>
      </c>
      <c r="H7" s="38">
        <f>F7*0.1</f>
        <v>10.700000000000001</v>
      </c>
      <c r="I7" s="42">
        <f>F7*$L$3+G7*$L$4+H7*$L$5</f>
        <v>13474.360199999999</v>
      </c>
      <c r="J7" s="20"/>
      <c r="K7" s="67" t="s">
        <v>89</v>
      </c>
      <c r="L7" s="68"/>
      <c r="M7" s="68"/>
      <c r="N7" s="22"/>
      <c r="O7" s="22"/>
      <c r="P7" s="22"/>
    </row>
    <row r="8" spans="1:16" ht="21.6" customHeight="1" x14ac:dyDescent="0.25">
      <c r="A8" s="32" t="s">
        <v>69</v>
      </c>
      <c r="B8" s="38"/>
      <c r="C8" s="38"/>
      <c r="D8" s="38"/>
      <c r="E8" s="38"/>
      <c r="F8" s="38"/>
      <c r="G8" s="38"/>
      <c r="H8" s="38"/>
      <c r="I8" s="39"/>
      <c r="J8" s="20"/>
      <c r="K8" s="43" t="s">
        <v>61</v>
      </c>
      <c r="L8" s="43" t="s">
        <v>90</v>
      </c>
      <c r="M8" s="43" t="s">
        <v>91</v>
      </c>
      <c r="N8" s="22"/>
      <c r="O8" s="22"/>
      <c r="P8" s="22"/>
    </row>
    <row r="9" spans="1:16" ht="15.75" x14ac:dyDescent="0.25">
      <c r="A9" s="44" t="s">
        <v>92</v>
      </c>
      <c r="B9" s="31">
        <v>24</v>
      </c>
      <c r="C9" s="31">
        <v>1</v>
      </c>
      <c r="D9" s="31">
        <f>B9*C9</f>
        <v>24</v>
      </c>
      <c r="E9" s="38">
        <v>0</v>
      </c>
      <c r="F9" s="41">
        <f>D9*E9</f>
        <v>0</v>
      </c>
      <c r="G9" s="38">
        <f>F9*0.05</f>
        <v>0</v>
      </c>
      <c r="H9" s="38">
        <f>F9*0.1</f>
        <v>0</v>
      </c>
      <c r="I9" s="45">
        <f>F9*$L$3+G9*$L$4+H9*$L$5</f>
        <v>0</v>
      </c>
      <c r="J9" s="20"/>
      <c r="K9" s="46" t="s">
        <v>62</v>
      </c>
      <c r="L9" s="47">
        <v>71.12</v>
      </c>
      <c r="M9" s="47">
        <f>L9+1.1*L9</f>
        <v>149.35200000000003</v>
      </c>
      <c r="N9" s="22"/>
      <c r="O9" s="22"/>
      <c r="P9" s="22"/>
    </row>
    <row r="10" spans="1:16" ht="15.75" x14ac:dyDescent="0.25">
      <c r="A10" s="44" t="s">
        <v>93</v>
      </c>
      <c r="B10" s="31">
        <v>24</v>
      </c>
      <c r="C10" s="31">
        <v>0.2</v>
      </c>
      <c r="D10" s="31">
        <f>B10*C10</f>
        <v>4.8000000000000007</v>
      </c>
      <c r="E10" s="38">
        <v>0</v>
      </c>
      <c r="F10" s="41">
        <f>D10*E10</f>
        <v>0</v>
      </c>
      <c r="G10" s="38">
        <f>F10*0.05</f>
        <v>0</v>
      </c>
      <c r="H10" s="38">
        <f>F10*0.1</f>
        <v>0</v>
      </c>
      <c r="I10" s="45">
        <f>F10*$L$3+G10*$L$4+H10*$L$5</f>
        <v>0</v>
      </c>
      <c r="J10" s="20"/>
      <c r="K10" s="46" t="s">
        <v>63</v>
      </c>
      <c r="L10" s="47">
        <v>53.8</v>
      </c>
      <c r="M10" s="47">
        <f>L10+1.1*L10</f>
        <v>112.97999999999999</v>
      </c>
      <c r="N10" s="22"/>
      <c r="O10" s="22"/>
      <c r="P10" s="22"/>
    </row>
    <row r="11" spans="1:16" x14ac:dyDescent="0.25">
      <c r="A11" s="44" t="s">
        <v>13</v>
      </c>
      <c r="B11" s="31" t="s">
        <v>14</v>
      </c>
      <c r="C11" s="31"/>
      <c r="D11" s="38"/>
      <c r="E11" s="38"/>
      <c r="F11" s="38"/>
      <c r="G11" s="38"/>
      <c r="H11" s="38"/>
      <c r="I11" s="39"/>
      <c r="J11" s="20"/>
      <c r="K11" s="46" t="s">
        <v>64</v>
      </c>
      <c r="L11" s="47">
        <v>26.1</v>
      </c>
      <c r="M11" s="47">
        <f>L11+1.1*L11</f>
        <v>54.81</v>
      </c>
      <c r="N11" s="22"/>
      <c r="O11" s="22"/>
      <c r="P11" s="22"/>
    </row>
    <row r="12" spans="1:16" x14ac:dyDescent="0.25">
      <c r="A12" s="44" t="s">
        <v>15</v>
      </c>
      <c r="B12" s="31" t="s">
        <v>14</v>
      </c>
      <c r="C12" s="31"/>
      <c r="D12" s="38"/>
      <c r="E12" s="38"/>
      <c r="F12" s="38"/>
      <c r="G12" s="38"/>
      <c r="H12" s="38"/>
      <c r="I12" s="39"/>
      <c r="J12" s="20"/>
      <c r="K12" s="20"/>
      <c r="L12" s="20"/>
      <c r="M12" s="20"/>
      <c r="N12" s="22"/>
      <c r="O12" s="22"/>
      <c r="P12" s="22"/>
    </row>
    <row r="13" spans="1:16" x14ac:dyDescent="0.25">
      <c r="A13" s="44" t="s">
        <v>16</v>
      </c>
      <c r="B13" s="31"/>
      <c r="C13" s="31"/>
      <c r="D13" s="38"/>
      <c r="E13" s="38"/>
      <c r="F13" s="38"/>
      <c r="G13" s="38"/>
      <c r="H13" s="38"/>
      <c r="I13" s="39"/>
      <c r="J13" s="20"/>
      <c r="K13" s="20"/>
      <c r="L13" s="20"/>
      <c r="M13" s="20"/>
      <c r="N13" s="22"/>
      <c r="O13" s="22"/>
      <c r="P13" s="22"/>
    </row>
    <row r="14" spans="1:16" ht="25.5" customHeight="1" x14ac:dyDescent="0.25">
      <c r="A14" s="44" t="s">
        <v>17</v>
      </c>
      <c r="B14" s="31"/>
      <c r="C14" s="31"/>
      <c r="D14" s="38"/>
      <c r="E14" s="38"/>
      <c r="F14" s="38"/>
      <c r="G14" s="38"/>
      <c r="H14" s="38"/>
      <c r="I14" s="39"/>
      <c r="J14" s="20"/>
      <c r="K14" s="69" t="s">
        <v>65</v>
      </c>
      <c r="L14" s="69"/>
      <c r="M14" s="48"/>
      <c r="N14" s="49"/>
      <c r="O14" s="49"/>
      <c r="P14" s="49"/>
    </row>
    <row r="15" spans="1:16" ht="25.5" customHeight="1" x14ac:dyDescent="0.25">
      <c r="A15" s="44" t="s">
        <v>94</v>
      </c>
      <c r="B15" s="31">
        <v>2</v>
      </c>
      <c r="C15" s="31">
        <v>1</v>
      </c>
      <c r="D15" s="38">
        <f>B15*C15</f>
        <v>2</v>
      </c>
      <c r="E15" s="38">
        <v>0</v>
      </c>
      <c r="F15" s="41">
        <f>D15*E15</f>
        <v>0</v>
      </c>
      <c r="G15" s="38">
        <f>F15*0.05</f>
        <v>0</v>
      </c>
      <c r="H15" s="38">
        <f>F15*0.1</f>
        <v>0</v>
      </c>
      <c r="I15" s="45">
        <f>F15*$L$3+G15*$L$4+H15*$L$5</f>
        <v>0</v>
      </c>
      <c r="J15" s="20"/>
      <c r="K15" s="50">
        <f>F40</f>
        <v>20600</v>
      </c>
      <c r="L15" s="51" t="s">
        <v>66</v>
      </c>
      <c r="M15" s="52"/>
      <c r="N15" s="49"/>
      <c r="O15" s="49"/>
      <c r="P15" s="49"/>
    </row>
    <row r="16" spans="1:16" ht="23.25" customHeight="1" x14ac:dyDescent="0.25">
      <c r="A16" s="44" t="s">
        <v>95</v>
      </c>
      <c r="B16" s="31">
        <v>2</v>
      </c>
      <c r="C16" s="31">
        <v>1</v>
      </c>
      <c r="D16" s="38">
        <f>B16*C16</f>
        <v>2</v>
      </c>
      <c r="E16" s="38">
        <v>0</v>
      </c>
      <c r="F16" s="41">
        <f>D16*E16</f>
        <v>0</v>
      </c>
      <c r="G16" s="38">
        <f>F16*0.05</f>
        <v>0</v>
      </c>
      <c r="H16" s="38">
        <f>F16*0.1</f>
        <v>0</v>
      </c>
      <c r="I16" s="45">
        <f>F16*$L$3+G16*$L$4+H16*$L$5</f>
        <v>0</v>
      </c>
      <c r="J16" s="20"/>
      <c r="K16" s="50">
        <f>(C15*E15)+(C16*E16)+(C17*E17)+(C19*E19)+(C21*E21)+(C22*E22)+(C23*E23)+(C9*E9)+(C10*E10)</f>
        <v>128</v>
      </c>
      <c r="L16" s="51" t="s">
        <v>67</v>
      </c>
      <c r="M16" s="52"/>
      <c r="N16" s="49"/>
      <c r="O16" s="49"/>
      <c r="P16" s="49"/>
    </row>
    <row r="17" spans="1:16" ht="27.75" customHeight="1" x14ac:dyDescent="0.25">
      <c r="A17" s="44" t="s">
        <v>96</v>
      </c>
      <c r="B17" s="31">
        <v>2</v>
      </c>
      <c r="C17" s="31">
        <v>1</v>
      </c>
      <c r="D17" s="38">
        <f>B17*C17</f>
        <v>2</v>
      </c>
      <c r="E17" s="38">
        <v>0</v>
      </c>
      <c r="F17" s="41">
        <f>D17*E17</f>
        <v>0</v>
      </c>
      <c r="G17" s="38">
        <f>F17*0.05</f>
        <v>0</v>
      </c>
      <c r="H17" s="38">
        <f>F17*0.1</f>
        <v>0</v>
      </c>
      <c r="I17" s="45">
        <f>F17*$L$3+G17*$L$4+H17*$L$5</f>
        <v>0</v>
      </c>
      <c r="J17" s="20"/>
      <c r="K17" s="50">
        <f>K15/K16</f>
        <v>160.9375</v>
      </c>
      <c r="L17" s="51" t="s">
        <v>68</v>
      </c>
      <c r="M17" s="52"/>
      <c r="N17" s="49"/>
      <c r="O17" s="49"/>
      <c r="P17" s="49"/>
    </row>
    <row r="18" spans="1:16" x14ac:dyDescent="0.25">
      <c r="A18" s="44" t="s">
        <v>18</v>
      </c>
      <c r="B18" s="31"/>
      <c r="C18" s="31"/>
      <c r="D18" s="38"/>
      <c r="E18" s="38"/>
      <c r="F18" s="38"/>
      <c r="G18" s="38"/>
      <c r="H18" s="38"/>
      <c r="I18" s="39"/>
      <c r="J18" s="20"/>
      <c r="K18" s="20"/>
      <c r="L18" s="20"/>
      <c r="M18" s="20"/>
      <c r="N18" s="22"/>
      <c r="O18" s="22"/>
      <c r="P18" s="22"/>
    </row>
    <row r="19" spans="1:16" x14ac:dyDescent="0.25">
      <c r="A19" s="44" t="s">
        <v>19</v>
      </c>
      <c r="B19" s="31">
        <v>2</v>
      </c>
      <c r="C19" s="31">
        <v>1</v>
      </c>
      <c r="D19" s="38">
        <f>B19*C19</f>
        <v>2</v>
      </c>
      <c r="E19" s="31">
        <v>0</v>
      </c>
      <c r="F19" s="41">
        <f>D19*E19</f>
        <v>0</v>
      </c>
      <c r="G19" s="38">
        <f>F19*0.05</f>
        <v>0</v>
      </c>
      <c r="H19" s="38">
        <f>F19*0.1</f>
        <v>0</v>
      </c>
      <c r="I19" s="45">
        <f>F19*$L$3+G19*$L$4+H19*$L$5</f>
        <v>0</v>
      </c>
      <c r="J19" s="20"/>
      <c r="K19" s="20"/>
      <c r="L19" s="20"/>
      <c r="M19" s="20"/>
      <c r="N19" s="22"/>
      <c r="O19" s="22"/>
      <c r="P19" s="22"/>
    </row>
    <row r="20" spans="1:16" x14ac:dyDescent="0.25">
      <c r="A20" s="44" t="s">
        <v>20</v>
      </c>
      <c r="B20" s="31"/>
      <c r="C20" s="31"/>
      <c r="D20" s="38"/>
      <c r="E20" s="31"/>
      <c r="F20" s="38"/>
      <c r="G20" s="38"/>
      <c r="H20" s="38"/>
      <c r="I20" s="39"/>
      <c r="J20" s="20"/>
      <c r="K20" s="53"/>
      <c r="L20" s="53"/>
      <c r="M20" s="53"/>
      <c r="N20" s="34"/>
      <c r="O20" s="22"/>
      <c r="P20" s="22"/>
    </row>
    <row r="21" spans="1:16" ht="15.75" x14ac:dyDescent="0.25">
      <c r="A21" s="44" t="s">
        <v>97</v>
      </c>
      <c r="B21" s="31">
        <v>12</v>
      </c>
      <c r="C21" s="31">
        <v>1</v>
      </c>
      <c r="D21" s="38">
        <f>B21*C21</f>
        <v>12</v>
      </c>
      <c r="E21" s="31">
        <v>100</v>
      </c>
      <c r="F21" s="41">
        <f>D21*E21</f>
        <v>1200</v>
      </c>
      <c r="G21" s="38">
        <f>F21*0.05</f>
        <v>60</v>
      </c>
      <c r="H21" s="38">
        <f>F21*0.1</f>
        <v>120</v>
      </c>
      <c r="I21" s="42">
        <f>F21*$L$3+G21*$L$4+H21*$L$5</f>
        <v>151114.32</v>
      </c>
      <c r="J21" s="20"/>
      <c r="K21" s="20"/>
      <c r="L21" s="20"/>
      <c r="M21" s="20"/>
      <c r="N21" s="22"/>
      <c r="O21" s="22"/>
      <c r="P21" s="22"/>
    </row>
    <row r="22" spans="1:16" ht="15.75" x14ac:dyDescent="0.25">
      <c r="A22" s="44" t="s">
        <v>98</v>
      </c>
      <c r="B22" s="31">
        <v>8</v>
      </c>
      <c r="C22" s="31">
        <v>2</v>
      </c>
      <c r="D22" s="38">
        <f>B22*C22</f>
        <v>16</v>
      </c>
      <c r="E22" s="31">
        <v>7</v>
      </c>
      <c r="F22" s="41">
        <f>D22*E22</f>
        <v>112</v>
      </c>
      <c r="G22" s="38">
        <f>F22*0.05</f>
        <v>5.6000000000000005</v>
      </c>
      <c r="H22" s="38">
        <f>F22*0.1</f>
        <v>11.200000000000001</v>
      </c>
      <c r="I22" s="42">
        <f>F22*$L$3+G22*$L$4+H22*$L$5</f>
        <v>14104.003199999997</v>
      </c>
      <c r="J22" s="20"/>
      <c r="K22" s="20"/>
      <c r="L22" s="20"/>
      <c r="M22" s="20"/>
      <c r="N22" s="22"/>
      <c r="O22" s="22"/>
      <c r="P22" s="22"/>
    </row>
    <row r="23" spans="1:16" ht="15.75" x14ac:dyDescent="0.25">
      <c r="A23" s="44" t="s">
        <v>99</v>
      </c>
      <c r="B23" s="31">
        <v>4</v>
      </c>
      <c r="C23" s="31">
        <v>2</v>
      </c>
      <c r="D23" s="38">
        <f>B23*C23</f>
        <v>8</v>
      </c>
      <c r="E23" s="31">
        <v>7</v>
      </c>
      <c r="F23" s="41">
        <f>D23*E23</f>
        <v>56</v>
      </c>
      <c r="G23" s="38">
        <f>F23*0.05</f>
        <v>2.8000000000000003</v>
      </c>
      <c r="H23" s="38">
        <f>F23*0.1</f>
        <v>5.6000000000000005</v>
      </c>
      <c r="I23" s="42">
        <f>F23*$L$3+G23*$L$4+H23*$L$5</f>
        <v>7052.0015999999987</v>
      </c>
      <c r="J23" s="20"/>
      <c r="K23" s="20"/>
      <c r="L23" s="20"/>
      <c r="M23" s="20"/>
      <c r="N23" s="22"/>
      <c r="O23" s="22"/>
      <c r="P23" s="22"/>
    </row>
    <row r="24" spans="1:16" x14ac:dyDescent="0.25">
      <c r="A24" s="54" t="s">
        <v>76</v>
      </c>
      <c r="B24" s="38"/>
      <c r="C24" s="38"/>
      <c r="D24" s="38"/>
      <c r="E24" s="31"/>
      <c r="F24" s="72">
        <f>SUM(F7:H23)</f>
        <v>1696.2499999999998</v>
      </c>
      <c r="G24" s="73"/>
      <c r="H24" s="74"/>
      <c r="I24" s="55">
        <f>SUM(I7:I23)</f>
        <v>185744.685</v>
      </c>
      <c r="J24" s="20"/>
      <c r="K24" s="20"/>
      <c r="L24" s="20"/>
      <c r="M24" s="20"/>
      <c r="N24" s="22"/>
      <c r="O24" s="22"/>
      <c r="P24" s="22"/>
    </row>
    <row r="25" spans="1:16" x14ac:dyDescent="0.25">
      <c r="A25" s="32" t="s">
        <v>21</v>
      </c>
      <c r="B25" s="38"/>
      <c r="C25" s="38"/>
      <c r="D25" s="38"/>
      <c r="E25" s="31"/>
      <c r="F25" s="38"/>
      <c r="G25" s="38"/>
      <c r="H25" s="38"/>
      <c r="I25" s="39"/>
      <c r="J25" s="20"/>
      <c r="K25" s="20"/>
      <c r="L25" s="20"/>
      <c r="M25" s="20"/>
      <c r="N25" s="22"/>
      <c r="O25" s="22"/>
      <c r="P25" s="22"/>
    </row>
    <row r="26" spans="1:16" x14ac:dyDescent="0.25">
      <c r="A26" s="32" t="s">
        <v>112</v>
      </c>
      <c r="B26" s="38" t="s">
        <v>22</v>
      </c>
      <c r="C26" s="38"/>
      <c r="D26" s="38"/>
      <c r="E26" s="31"/>
      <c r="F26" s="38"/>
      <c r="G26" s="38"/>
      <c r="H26" s="38"/>
      <c r="I26" s="39"/>
      <c r="J26" s="20"/>
      <c r="K26" s="20"/>
      <c r="L26" s="20"/>
      <c r="M26" s="20"/>
      <c r="N26" s="22"/>
      <c r="O26" s="22"/>
      <c r="P26" s="22"/>
    </row>
    <row r="27" spans="1:16" x14ac:dyDescent="0.25">
      <c r="A27" s="32" t="s">
        <v>23</v>
      </c>
      <c r="B27" s="38" t="s">
        <v>14</v>
      </c>
      <c r="C27" s="38"/>
      <c r="D27" s="38"/>
      <c r="E27" s="31"/>
      <c r="F27" s="38"/>
      <c r="G27" s="38"/>
      <c r="H27" s="38"/>
      <c r="I27" s="39"/>
      <c r="J27" s="20"/>
      <c r="K27" s="20"/>
      <c r="L27" s="20"/>
      <c r="M27" s="20"/>
      <c r="N27" s="22"/>
      <c r="O27" s="22"/>
      <c r="P27" s="22"/>
    </row>
    <row r="28" spans="1:16" x14ac:dyDescent="0.25">
      <c r="A28" s="32" t="s">
        <v>24</v>
      </c>
      <c r="B28" s="38" t="s">
        <v>14</v>
      </c>
      <c r="C28" s="38"/>
      <c r="D28" s="38"/>
      <c r="E28" s="31"/>
      <c r="F28" s="38"/>
      <c r="G28" s="38"/>
      <c r="H28" s="38"/>
      <c r="I28" s="39"/>
      <c r="J28" s="20"/>
      <c r="K28" s="20"/>
      <c r="L28" s="20"/>
      <c r="M28" s="20"/>
      <c r="N28" s="22"/>
      <c r="O28" s="22"/>
      <c r="P28" s="22"/>
    </row>
    <row r="29" spans="1:16" x14ac:dyDescent="0.25">
      <c r="A29" s="32" t="s">
        <v>25</v>
      </c>
      <c r="B29" s="38"/>
      <c r="C29" s="38"/>
      <c r="D29" s="38"/>
      <c r="E29" s="31"/>
      <c r="F29" s="38"/>
      <c r="G29" s="38"/>
      <c r="H29" s="38"/>
      <c r="I29" s="39"/>
      <c r="J29" s="20"/>
      <c r="K29" s="20"/>
      <c r="L29" s="20"/>
      <c r="M29" s="20"/>
      <c r="N29" s="22"/>
      <c r="O29" s="22"/>
      <c r="P29" s="22"/>
    </row>
    <row r="30" spans="1:16" ht="15.75" x14ac:dyDescent="0.25">
      <c r="A30" s="44" t="s">
        <v>100</v>
      </c>
      <c r="B30" s="38">
        <v>0.25</v>
      </c>
      <c r="C30" s="38">
        <v>365</v>
      </c>
      <c r="D30" s="38">
        <f t="shared" ref="D30:D35" si="0">B30*C30</f>
        <v>91.25</v>
      </c>
      <c r="E30" s="31">
        <v>107</v>
      </c>
      <c r="F30" s="56">
        <f t="shared" ref="F30:F37" si="1">D30*E30</f>
        <v>9763.75</v>
      </c>
      <c r="G30" s="57">
        <f t="shared" ref="G30:G35" si="2">F30*0.05</f>
        <v>488.1875</v>
      </c>
      <c r="H30" s="57">
        <f t="shared" ref="H30:H35" si="3">F30*0.1</f>
        <v>976.375</v>
      </c>
      <c r="I30" s="42">
        <f t="shared" ref="I30:I35" si="4">F30*$L$3+G30*$L$4+H30*$L$5</f>
        <v>1229535.3682499998</v>
      </c>
      <c r="J30" s="20"/>
      <c r="K30" s="20"/>
      <c r="L30" s="20"/>
      <c r="M30" s="20"/>
      <c r="N30" s="22"/>
      <c r="O30" s="22"/>
      <c r="P30" s="22"/>
    </row>
    <row r="31" spans="1:16" ht="15.75" x14ac:dyDescent="0.25">
      <c r="A31" s="44" t="s">
        <v>101</v>
      </c>
      <c r="B31" s="38">
        <v>0.25</v>
      </c>
      <c r="C31" s="38">
        <v>365</v>
      </c>
      <c r="D31" s="38">
        <f t="shared" si="0"/>
        <v>91.25</v>
      </c>
      <c r="E31" s="31">
        <v>7</v>
      </c>
      <c r="F31" s="56">
        <f t="shared" si="1"/>
        <v>638.75</v>
      </c>
      <c r="G31" s="57">
        <f t="shared" si="2"/>
        <v>31.9375</v>
      </c>
      <c r="H31" s="57">
        <f t="shared" si="3"/>
        <v>63.875</v>
      </c>
      <c r="I31" s="42">
        <f t="shared" si="4"/>
        <v>80436.893249999994</v>
      </c>
      <c r="J31" s="20"/>
      <c r="K31" s="20"/>
      <c r="L31" s="20"/>
      <c r="M31" s="20"/>
      <c r="N31" s="22"/>
      <c r="O31" s="22"/>
      <c r="P31" s="22"/>
    </row>
    <row r="32" spans="1:16" ht="15.75" x14ac:dyDescent="0.25">
      <c r="A32" s="44" t="s">
        <v>102</v>
      </c>
      <c r="B32" s="38">
        <v>0.5</v>
      </c>
      <c r="C32" s="38">
        <v>365</v>
      </c>
      <c r="D32" s="38">
        <f t="shared" si="0"/>
        <v>182.5</v>
      </c>
      <c r="E32" s="31">
        <v>7</v>
      </c>
      <c r="F32" s="58">
        <f t="shared" si="1"/>
        <v>1277.5</v>
      </c>
      <c r="G32" s="57">
        <f t="shared" si="2"/>
        <v>63.875</v>
      </c>
      <c r="H32" s="38">
        <f t="shared" si="3"/>
        <v>127.75</v>
      </c>
      <c r="I32" s="42">
        <f t="shared" si="4"/>
        <v>160873.78649999999</v>
      </c>
      <c r="J32" s="20"/>
      <c r="K32" s="20"/>
      <c r="L32" s="20"/>
      <c r="M32" s="20"/>
      <c r="N32" s="22"/>
      <c r="O32" s="22"/>
      <c r="P32" s="22"/>
    </row>
    <row r="33" spans="1:22" ht="15.75" x14ac:dyDescent="0.25">
      <c r="A33" s="44" t="s">
        <v>103</v>
      </c>
      <c r="B33" s="38">
        <v>8</v>
      </c>
      <c r="C33" s="38">
        <v>2</v>
      </c>
      <c r="D33" s="38">
        <f t="shared" si="0"/>
        <v>16</v>
      </c>
      <c r="E33" s="31">
        <v>7</v>
      </c>
      <c r="F33" s="41">
        <f t="shared" si="1"/>
        <v>112</v>
      </c>
      <c r="G33" s="38">
        <f t="shared" si="2"/>
        <v>5.6000000000000005</v>
      </c>
      <c r="H33" s="38">
        <f t="shared" si="3"/>
        <v>11.200000000000001</v>
      </c>
      <c r="I33" s="42">
        <f t="shared" si="4"/>
        <v>14104.003199999997</v>
      </c>
      <c r="J33" s="20"/>
      <c r="K33" s="20"/>
      <c r="L33" s="20"/>
      <c r="M33" s="20"/>
      <c r="N33" s="22"/>
      <c r="O33" s="22"/>
      <c r="P33" s="22"/>
    </row>
    <row r="34" spans="1:22" ht="15.75" x14ac:dyDescent="0.25">
      <c r="A34" s="44" t="s">
        <v>104</v>
      </c>
      <c r="B34" s="38">
        <v>0.5</v>
      </c>
      <c r="C34" s="38">
        <v>52</v>
      </c>
      <c r="D34" s="38">
        <f t="shared" si="0"/>
        <v>26</v>
      </c>
      <c r="E34" s="31">
        <v>7</v>
      </c>
      <c r="F34" s="41">
        <f t="shared" si="1"/>
        <v>182</v>
      </c>
      <c r="G34" s="38">
        <f t="shared" si="2"/>
        <v>9.1</v>
      </c>
      <c r="H34" s="38">
        <f t="shared" si="3"/>
        <v>18.2</v>
      </c>
      <c r="I34" s="42">
        <f t="shared" si="4"/>
        <v>22919.0052</v>
      </c>
      <c r="J34" s="20"/>
      <c r="K34" s="20"/>
      <c r="L34" s="20"/>
      <c r="M34" s="20"/>
      <c r="N34" s="22"/>
      <c r="O34" s="22"/>
      <c r="P34" s="22"/>
    </row>
    <row r="35" spans="1:22" ht="15.75" x14ac:dyDescent="0.25">
      <c r="A35" s="44" t="s">
        <v>105</v>
      </c>
      <c r="B35" s="38">
        <v>0.5</v>
      </c>
      <c r="C35" s="38">
        <v>52</v>
      </c>
      <c r="D35" s="38">
        <f t="shared" si="0"/>
        <v>26</v>
      </c>
      <c r="E35" s="31">
        <v>7</v>
      </c>
      <c r="F35" s="41">
        <f t="shared" si="1"/>
        <v>182</v>
      </c>
      <c r="G35" s="38">
        <f t="shared" si="2"/>
        <v>9.1</v>
      </c>
      <c r="H35" s="38">
        <f t="shared" si="3"/>
        <v>18.2</v>
      </c>
      <c r="I35" s="42">
        <f t="shared" si="4"/>
        <v>22919.0052</v>
      </c>
      <c r="J35" s="20"/>
      <c r="K35" s="20"/>
      <c r="L35" s="20"/>
      <c r="M35" s="20"/>
      <c r="N35" s="22"/>
      <c r="O35" s="22"/>
      <c r="P35" s="22"/>
    </row>
    <row r="36" spans="1:22" x14ac:dyDescent="0.25">
      <c r="A36" s="44" t="s">
        <v>26</v>
      </c>
      <c r="B36" s="38"/>
      <c r="C36" s="38"/>
      <c r="D36" s="38"/>
      <c r="E36" s="31"/>
      <c r="F36" s="38"/>
      <c r="G36" s="38"/>
      <c r="H36" s="38"/>
      <c r="I36" s="42"/>
      <c r="J36" s="20"/>
      <c r="K36" s="20"/>
      <c r="L36" s="20"/>
      <c r="M36" s="20"/>
      <c r="N36" s="22"/>
      <c r="O36" s="22"/>
      <c r="P36" s="22"/>
    </row>
    <row r="37" spans="1:22" ht="15.75" x14ac:dyDescent="0.25">
      <c r="A37" s="59" t="s">
        <v>106</v>
      </c>
      <c r="B37" s="38">
        <v>1.5</v>
      </c>
      <c r="C37" s="38">
        <v>53.5</v>
      </c>
      <c r="D37" s="38">
        <f>B37*C37</f>
        <v>80.25</v>
      </c>
      <c r="E37" s="31">
        <f>E30*0.5</f>
        <v>53.5</v>
      </c>
      <c r="F37" s="56">
        <f t="shared" si="1"/>
        <v>4293.375</v>
      </c>
      <c r="G37" s="57">
        <f>F37*0.05</f>
        <v>214.66875000000002</v>
      </c>
      <c r="H37" s="57">
        <f>F37*0.1</f>
        <v>429.33750000000003</v>
      </c>
      <c r="I37" s="42">
        <f>F37*$L$3+G37*$L$4+H37*$L$5</f>
        <v>540658.70302499994</v>
      </c>
      <c r="J37" s="20"/>
      <c r="K37" s="20"/>
      <c r="L37" s="20"/>
      <c r="M37" s="20"/>
      <c r="N37" s="22"/>
      <c r="O37" s="22"/>
      <c r="P37" s="22"/>
    </row>
    <row r="38" spans="1:22" x14ac:dyDescent="0.25">
      <c r="A38" s="32" t="s">
        <v>27</v>
      </c>
      <c r="B38" s="38" t="s">
        <v>7</v>
      </c>
      <c r="C38" s="38"/>
      <c r="D38" s="38"/>
      <c r="E38" s="38"/>
      <c r="F38" s="38"/>
      <c r="G38" s="38"/>
      <c r="H38" s="38"/>
      <c r="I38" s="39"/>
      <c r="J38" s="20"/>
      <c r="K38" s="20"/>
      <c r="L38" s="20"/>
      <c r="M38" s="20"/>
      <c r="N38" s="22"/>
      <c r="O38" s="22"/>
      <c r="P38" s="22"/>
    </row>
    <row r="39" spans="1:22" x14ac:dyDescent="0.25">
      <c r="A39" s="54" t="s">
        <v>77</v>
      </c>
      <c r="B39" s="38"/>
      <c r="C39" s="38"/>
      <c r="D39" s="38"/>
      <c r="E39" s="38"/>
      <c r="F39" s="72">
        <f>SUM(F30:H37)</f>
        <v>18916.781250000004</v>
      </c>
      <c r="G39" s="73"/>
      <c r="H39" s="74"/>
      <c r="I39" s="55">
        <f>(SUM(I30:I37))</f>
        <v>2071446.7646249996</v>
      </c>
      <c r="J39" s="20"/>
      <c r="K39" s="20"/>
      <c r="L39" s="20"/>
      <c r="M39" s="20"/>
      <c r="N39" s="22"/>
      <c r="O39" s="22"/>
      <c r="P39" s="22"/>
    </row>
    <row r="40" spans="1:22" ht="15.75" x14ac:dyDescent="0.25">
      <c r="A40" s="60" t="s">
        <v>113</v>
      </c>
      <c r="B40" s="32"/>
      <c r="C40" s="32"/>
      <c r="D40" s="32"/>
      <c r="E40" s="32"/>
      <c r="F40" s="72">
        <f>ROUND(F24+F39, -2)</f>
        <v>20600</v>
      </c>
      <c r="G40" s="73"/>
      <c r="H40" s="74"/>
      <c r="I40" s="55">
        <f>ROUND(I24+I39, -4)</f>
        <v>2260000</v>
      </c>
      <c r="J40" s="20"/>
      <c r="K40" s="20"/>
      <c r="L40" s="20"/>
      <c r="M40" s="20"/>
      <c r="N40" s="22"/>
      <c r="O40" s="22"/>
      <c r="P40" s="22"/>
    </row>
    <row r="41" spans="1:22" ht="15.75" x14ac:dyDescent="0.25">
      <c r="A41" s="60" t="s">
        <v>107</v>
      </c>
      <c r="B41" s="61"/>
      <c r="C41" s="61"/>
      <c r="D41" s="61"/>
      <c r="E41" s="61"/>
      <c r="F41" s="61"/>
      <c r="G41" s="61"/>
      <c r="H41" s="61"/>
      <c r="I41" s="55">
        <v>0</v>
      </c>
      <c r="J41" s="20"/>
      <c r="K41" s="20"/>
      <c r="L41" s="20"/>
      <c r="M41" s="20"/>
      <c r="N41" s="22"/>
      <c r="O41" s="22"/>
      <c r="P41" s="22"/>
    </row>
    <row r="42" spans="1:22" ht="15.75" x14ac:dyDescent="0.25">
      <c r="A42" s="62" t="s">
        <v>108</v>
      </c>
      <c r="B42" s="61"/>
      <c r="C42" s="61"/>
      <c r="D42" s="61"/>
      <c r="E42" s="61"/>
      <c r="F42" s="61"/>
      <c r="G42" s="61"/>
      <c r="H42" s="61"/>
      <c r="I42" s="63">
        <f>I40+I41</f>
        <v>2260000</v>
      </c>
      <c r="J42" s="20"/>
      <c r="K42" s="20"/>
      <c r="L42" s="20"/>
      <c r="M42" s="20"/>
      <c r="N42" s="22"/>
      <c r="O42" s="22"/>
      <c r="P42" s="22"/>
    </row>
    <row r="43" spans="1:22" x14ac:dyDescent="0.25">
      <c r="A43" s="20"/>
      <c r="B43" s="20"/>
      <c r="C43" s="20"/>
      <c r="D43" s="20"/>
      <c r="E43" s="20"/>
      <c r="F43" s="20"/>
      <c r="G43" s="20"/>
      <c r="H43" s="20"/>
      <c r="I43" s="20"/>
      <c r="J43" s="22"/>
      <c r="K43" s="20"/>
      <c r="L43" s="20"/>
      <c r="M43" s="20"/>
      <c r="N43" s="22"/>
      <c r="O43" s="22"/>
      <c r="P43" s="22"/>
    </row>
    <row r="44" spans="1:22" x14ac:dyDescent="0.25">
      <c r="A44" s="64" t="s">
        <v>47</v>
      </c>
      <c r="B44" s="20"/>
      <c r="C44" s="20"/>
      <c r="D44" s="20"/>
      <c r="E44" s="20"/>
      <c r="F44" s="20"/>
      <c r="G44" s="20"/>
      <c r="H44" s="20"/>
      <c r="I44" s="65"/>
      <c r="J44" s="53"/>
      <c r="K44" s="53"/>
      <c r="L44" s="53"/>
      <c r="M44" s="53"/>
      <c r="N44" s="34"/>
      <c r="O44" s="34"/>
      <c r="P44" s="34"/>
      <c r="Q44" s="15"/>
      <c r="R44" s="14"/>
      <c r="S44" s="14"/>
      <c r="T44" s="14"/>
      <c r="U44" s="14"/>
      <c r="V44" s="14"/>
    </row>
    <row r="45" spans="1:22" ht="30.75" customHeight="1" x14ac:dyDescent="0.25">
      <c r="A45" s="71" t="s">
        <v>79</v>
      </c>
      <c r="B45" s="71"/>
      <c r="C45" s="71"/>
      <c r="D45" s="71"/>
      <c r="E45" s="71"/>
      <c r="F45" s="71"/>
      <c r="G45" s="71"/>
      <c r="H45" s="71"/>
      <c r="I45" s="71"/>
      <c r="J45" s="3"/>
      <c r="K45" s="3"/>
      <c r="L45" s="3"/>
      <c r="M45" s="3"/>
    </row>
    <row r="46" spans="1:22" ht="58.5" customHeight="1" x14ac:dyDescent="0.25">
      <c r="A46" s="70" t="s">
        <v>109</v>
      </c>
      <c r="B46" s="70"/>
      <c r="C46" s="70"/>
      <c r="D46" s="70"/>
      <c r="E46" s="70"/>
      <c r="F46" s="70"/>
      <c r="G46" s="70"/>
      <c r="H46" s="70"/>
      <c r="I46" s="70"/>
    </row>
    <row r="47" spans="1:22" ht="18.75" x14ac:dyDescent="0.25">
      <c r="A47" s="33" t="s">
        <v>110</v>
      </c>
      <c r="B47" s="34"/>
      <c r="C47" s="34"/>
      <c r="D47" s="34"/>
      <c r="E47" s="34"/>
      <c r="F47" s="34"/>
      <c r="G47" s="34"/>
      <c r="H47" s="34"/>
      <c r="I47" s="34"/>
    </row>
    <row r="48" spans="1:22" ht="18.75" x14ac:dyDescent="0.25">
      <c r="A48" s="11" t="s">
        <v>114</v>
      </c>
    </row>
    <row r="49" spans="1:1" ht="18.75" x14ac:dyDescent="0.25">
      <c r="A49" s="11" t="s">
        <v>115</v>
      </c>
    </row>
    <row r="50" spans="1:1" ht="18.75" x14ac:dyDescent="0.25">
      <c r="A50" s="11" t="s">
        <v>116</v>
      </c>
    </row>
    <row r="51" spans="1:1" ht="18.75" x14ac:dyDescent="0.25">
      <c r="A51" s="11" t="s">
        <v>117</v>
      </c>
    </row>
    <row r="52" spans="1:1" ht="18.75" x14ac:dyDescent="0.25">
      <c r="A52" s="11" t="s">
        <v>72</v>
      </c>
    </row>
    <row r="53" spans="1:1" ht="15.75" x14ac:dyDescent="0.25">
      <c r="A53" s="12" t="s">
        <v>48</v>
      </c>
    </row>
    <row r="54" spans="1:1" ht="15.75" x14ac:dyDescent="0.25">
      <c r="A54" s="12" t="s">
        <v>49</v>
      </c>
    </row>
    <row r="55" spans="1:1" ht="15.75" x14ac:dyDescent="0.25">
      <c r="A55" s="12" t="s">
        <v>50</v>
      </c>
    </row>
    <row r="56" spans="1:1" ht="15.75" x14ac:dyDescent="0.25">
      <c r="A56" s="12" t="s">
        <v>51</v>
      </c>
    </row>
    <row r="57" spans="1:1" ht="15.75" x14ac:dyDescent="0.25">
      <c r="A57" s="12" t="s">
        <v>52</v>
      </c>
    </row>
    <row r="58" spans="1:1" ht="15.75" x14ac:dyDescent="0.25">
      <c r="A58" s="12" t="s">
        <v>53</v>
      </c>
    </row>
    <row r="59" spans="1:1" ht="15.75" x14ac:dyDescent="0.25">
      <c r="A59" s="12" t="s">
        <v>54</v>
      </c>
    </row>
    <row r="60" spans="1:1" ht="15.75" x14ac:dyDescent="0.25">
      <c r="A60" s="12" t="s">
        <v>80</v>
      </c>
    </row>
  </sheetData>
  <mergeCells count="8">
    <mergeCell ref="A1:I1"/>
    <mergeCell ref="K7:M7"/>
    <mergeCell ref="K14:L14"/>
    <mergeCell ref="A46:I46"/>
    <mergeCell ref="A45:I45"/>
    <mergeCell ref="F24:H24"/>
    <mergeCell ref="F39:H39"/>
    <mergeCell ref="F40:H40"/>
  </mergeCells>
  <phoneticPr fontId="27" type="noConversion"/>
  <pageMargins left="0.7" right="0.7" top="0.75" bottom="0.75" header="0.3" footer="0.3"/>
  <pageSetup orientation="portrait" horizontalDpi="4294967293" r:id="rId1"/>
  <ignoredErrors>
    <ignoredError sqref="E3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9"/>
  <sheetViews>
    <sheetView workbookViewId="0">
      <selection sqref="A1:I1"/>
    </sheetView>
  </sheetViews>
  <sheetFormatPr defaultRowHeight="15" x14ac:dyDescent="0.25"/>
  <cols>
    <col min="1" max="1" width="32.42578125" customWidth="1"/>
    <col min="2" max="2" width="10.28515625" customWidth="1"/>
    <col min="3" max="3" width="10.5703125" customWidth="1"/>
    <col min="7" max="7" width="11" customWidth="1"/>
    <col min="9" max="9" width="20.85546875" customWidth="1"/>
    <col min="11" max="11" width="19.85546875" customWidth="1"/>
    <col min="12" max="12" width="7.28515625" customWidth="1"/>
    <col min="15" max="15" width="23.5703125" customWidth="1"/>
    <col min="16" max="16" width="11.28515625" hidden="1" customWidth="1"/>
  </cols>
  <sheetData>
    <row r="1" spans="1:16" ht="15.75" x14ac:dyDescent="0.25">
      <c r="A1" s="77" t="s">
        <v>71</v>
      </c>
      <c r="B1" s="78"/>
      <c r="C1" s="78"/>
      <c r="D1" s="78"/>
      <c r="E1" s="78"/>
      <c r="F1" s="78"/>
      <c r="G1" s="78"/>
      <c r="H1" s="78"/>
      <c r="I1" s="78"/>
    </row>
    <row r="2" spans="1:16" ht="89.25" x14ac:dyDescent="0.25">
      <c r="A2" s="1" t="s">
        <v>28</v>
      </c>
      <c r="B2" s="2" t="s">
        <v>29</v>
      </c>
      <c r="C2" s="2" t="s">
        <v>30</v>
      </c>
      <c r="D2" s="2" t="s">
        <v>31</v>
      </c>
      <c r="E2" s="2" t="s">
        <v>32</v>
      </c>
      <c r="F2" s="2" t="s">
        <v>4</v>
      </c>
      <c r="G2" s="2" t="s">
        <v>33</v>
      </c>
      <c r="H2" s="2" t="s">
        <v>34</v>
      </c>
      <c r="I2" s="2" t="s">
        <v>35</v>
      </c>
    </row>
    <row r="3" spans="1:16" x14ac:dyDescent="0.25">
      <c r="A3" s="4" t="s">
        <v>36</v>
      </c>
      <c r="B3" s="5"/>
      <c r="C3" s="5"/>
      <c r="D3" s="5"/>
      <c r="E3" s="5"/>
      <c r="F3" s="5"/>
      <c r="G3" s="5"/>
      <c r="H3" s="5"/>
      <c r="I3" s="6"/>
    </row>
    <row r="4" spans="1:16" x14ac:dyDescent="0.25">
      <c r="A4" s="4" t="s">
        <v>37</v>
      </c>
      <c r="B4" s="5"/>
      <c r="C4" s="5"/>
      <c r="D4" s="5"/>
      <c r="E4" s="5"/>
      <c r="F4" s="5"/>
      <c r="G4" s="5"/>
      <c r="H4" s="5"/>
      <c r="I4" s="6"/>
      <c r="K4" s="20" t="s">
        <v>9</v>
      </c>
      <c r="L4" s="21">
        <f>M9</f>
        <v>48.080000000000005</v>
      </c>
      <c r="M4" s="22"/>
    </row>
    <row r="5" spans="1:16" ht="15.75" x14ac:dyDescent="0.25">
      <c r="A5" s="4" t="s">
        <v>38</v>
      </c>
      <c r="B5" s="5">
        <v>24</v>
      </c>
      <c r="C5" s="5">
        <v>1</v>
      </c>
      <c r="D5" s="5">
        <f>B5*C5</f>
        <v>24</v>
      </c>
      <c r="E5" s="5">
        <v>0</v>
      </c>
      <c r="F5" s="5">
        <v>0</v>
      </c>
      <c r="G5" s="5">
        <v>0</v>
      </c>
      <c r="H5" s="5">
        <v>0</v>
      </c>
      <c r="I5" s="8">
        <v>0</v>
      </c>
      <c r="K5" s="20" t="s">
        <v>11</v>
      </c>
      <c r="L5" s="21">
        <f>M10</f>
        <v>64.8</v>
      </c>
      <c r="M5" s="22"/>
    </row>
    <row r="6" spans="1:16" ht="15.75" x14ac:dyDescent="0.25">
      <c r="A6" s="32" t="s">
        <v>82</v>
      </c>
      <c r="B6" s="5">
        <v>24</v>
      </c>
      <c r="C6" s="5">
        <v>0.2</v>
      </c>
      <c r="D6" s="5">
        <f>B6*C6</f>
        <v>4.8000000000000007</v>
      </c>
      <c r="E6" s="5">
        <v>0</v>
      </c>
      <c r="F6" s="5">
        <v>0</v>
      </c>
      <c r="G6" s="5">
        <v>0</v>
      </c>
      <c r="H6" s="5">
        <v>0</v>
      </c>
      <c r="I6" s="8">
        <v>0</v>
      </c>
      <c r="K6" s="20" t="s">
        <v>12</v>
      </c>
      <c r="L6" s="21">
        <f>M11</f>
        <v>26.016000000000005</v>
      </c>
      <c r="M6" s="22"/>
    </row>
    <row r="7" spans="1:16" ht="41.25" customHeight="1" thickBot="1" x14ac:dyDescent="0.3">
      <c r="A7" s="4" t="s">
        <v>39</v>
      </c>
      <c r="B7" s="5"/>
      <c r="C7" s="5"/>
      <c r="D7" s="5"/>
      <c r="E7" s="5"/>
      <c r="F7" s="5"/>
      <c r="G7" s="5"/>
      <c r="H7" s="5"/>
      <c r="I7" s="6"/>
      <c r="K7" s="79" t="s">
        <v>81</v>
      </c>
      <c r="L7" s="79"/>
      <c r="M7" s="79"/>
    </row>
    <row r="8" spans="1:16" ht="39" thickBot="1" x14ac:dyDescent="0.3">
      <c r="A8" s="4" t="s">
        <v>37</v>
      </c>
      <c r="B8" s="5"/>
      <c r="C8" s="5"/>
      <c r="D8" s="5"/>
      <c r="E8" s="5"/>
      <c r="F8" s="5"/>
      <c r="G8" s="5"/>
      <c r="H8" s="5"/>
      <c r="I8" s="6"/>
      <c r="K8" s="23"/>
      <c r="L8" s="24" t="s">
        <v>56</v>
      </c>
      <c r="M8" s="25" t="s">
        <v>57</v>
      </c>
    </row>
    <row r="9" spans="1:16" ht="15.75" x14ac:dyDescent="0.25">
      <c r="A9" s="4" t="s">
        <v>40</v>
      </c>
      <c r="B9" s="5">
        <v>0.5</v>
      </c>
      <c r="C9" s="5">
        <v>1</v>
      </c>
      <c r="D9" s="5">
        <f>B9*C9</f>
        <v>0.5</v>
      </c>
      <c r="E9" s="5">
        <v>0</v>
      </c>
      <c r="F9" s="5">
        <v>0</v>
      </c>
      <c r="G9" s="5">
        <v>0</v>
      </c>
      <c r="H9" s="5">
        <v>0</v>
      </c>
      <c r="I9" s="8">
        <v>0</v>
      </c>
      <c r="K9" s="26" t="s">
        <v>58</v>
      </c>
      <c r="L9" s="26">
        <v>30.05</v>
      </c>
      <c r="M9" s="27">
        <f>L9*1.6</f>
        <v>48.080000000000005</v>
      </c>
    </row>
    <row r="10" spans="1:16" ht="15.75" x14ac:dyDescent="0.25">
      <c r="A10" s="4" t="s">
        <v>41</v>
      </c>
      <c r="B10" s="5">
        <v>0.5</v>
      </c>
      <c r="C10" s="5">
        <v>1</v>
      </c>
      <c r="D10" s="5">
        <f t="shared" ref="D10:D17" si="0">B10*C10</f>
        <v>0.5</v>
      </c>
      <c r="E10" s="5">
        <v>0</v>
      </c>
      <c r="F10" s="5">
        <v>0</v>
      </c>
      <c r="G10" s="5">
        <v>0</v>
      </c>
      <c r="H10" s="5">
        <v>0</v>
      </c>
      <c r="I10" s="8">
        <v>0</v>
      </c>
      <c r="K10" s="28" t="s">
        <v>59</v>
      </c>
      <c r="L10" s="28">
        <v>40.5</v>
      </c>
      <c r="M10" s="29">
        <f>L10*1.6</f>
        <v>64.8</v>
      </c>
    </row>
    <row r="11" spans="1:16" ht="15.75" x14ac:dyDescent="0.25">
      <c r="A11" s="4" t="s">
        <v>42</v>
      </c>
      <c r="B11" s="5">
        <v>0.5</v>
      </c>
      <c r="C11" s="5">
        <v>1</v>
      </c>
      <c r="D11" s="5">
        <f t="shared" si="0"/>
        <v>0.5</v>
      </c>
      <c r="E11" s="5">
        <v>0</v>
      </c>
      <c r="F11" s="5">
        <v>0</v>
      </c>
      <c r="G11" s="5">
        <v>0</v>
      </c>
      <c r="H11" s="5">
        <v>0</v>
      </c>
      <c r="I11" s="8">
        <v>0</v>
      </c>
      <c r="K11" s="30" t="s">
        <v>60</v>
      </c>
      <c r="L11" s="30">
        <v>16.260000000000002</v>
      </c>
      <c r="M11" s="29">
        <f>L11*1.6</f>
        <v>26.016000000000005</v>
      </c>
    </row>
    <row r="12" spans="1:16" ht="15.75" x14ac:dyDescent="0.25">
      <c r="A12" s="4" t="s">
        <v>43</v>
      </c>
      <c r="B12" s="5">
        <v>0.5</v>
      </c>
      <c r="C12" s="5">
        <v>1</v>
      </c>
      <c r="D12" s="5">
        <f t="shared" si="0"/>
        <v>0.5</v>
      </c>
      <c r="E12" s="5">
        <v>0</v>
      </c>
      <c r="F12" s="5">
        <v>0</v>
      </c>
      <c r="G12" s="5">
        <v>0</v>
      </c>
      <c r="H12" s="5">
        <v>0</v>
      </c>
      <c r="I12" s="8">
        <v>0</v>
      </c>
    </row>
    <row r="13" spans="1:16" ht="15.75" x14ac:dyDescent="0.25">
      <c r="A13" s="4" t="s">
        <v>44</v>
      </c>
      <c r="B13" s="5">
        <v>8</v>
      </c>
      <c r="C13" s="31">
        <v>1.2</v>
      </c>
      <c r="D13" s="5">
        <f t="shared" si="0"/>
        <v>9.6</v>
      </c>
      <c r="E13" s="5">
        <v>0</v>
      </c>
      <c r="F13" s="5">
        <v>0</v>
      </c>
      <c r="G13" s="5">
        <v>0</v>
      </c>
      <c r="H13" s="5">
        <v>0</v>
      </c>
      <c r="I13" s="8">
        <v>0</v>
      </c>
      <c r="J13" s="17"/>
      <c r="K13" s="18"/>
      <c r="L13" s="18"/>
      <c r="M13" s="18"/>
      <c r="N13" s="18"/>
      <c r="O13" s="18"/>
      <c r="P13" s="18"/>
    </row>
    <row r="14" spans="1:16" ht="24.75" customHeight="1" x14ac:dyDescent="0.25">
      <c r="A14" s="4" t="s">
        <v>45</v>
      </c>
      <c r="B14" s="5"/>
      <c r="C14" s="5"/>
      <c r="D14" s="5"/>
      <c r="E14" s="5"/>
      <c r="F14" s="5"/>
      <c r="G14" s="5"/>
      <c r="H14" s="5"/>
      <c r="I14" s="6"/>
      <c r="J14" s="19"/>
      <c r="K14" s="18"/>
      <c r="L14" s="18"/>
      <c r="M14" s="18"/>
      <c r="N14" s="18"/>
      <c r="O14" s="18"/>
      <c r="P14" s="18"/>
    </row>
    <row r="15" spans="1:16" x14ac:dyDescent="0.25">
      <c r="A15" s="4" t="s">
        <v>46</v>
      </c>
      <c r="B15" s="5">
        <v>4</v>
      </c>
      <c r="C15" s="5">
        <v>1</v>
      </c>
      <c r="D15" s="5">
        <f t="shared" si="0"/>
        <v>4</v>
      </c>
      <c r="E15" s="5">
        <v>100</v>
      </c>
      <c r="F15" s="5">
        <f>D15*E15</f>
        <v>400</v>
      </c>
      <c r="G15" s="5">
        <f>F15*0.05</f>
        <v>20</v>
      </c>
      <c r="H15" s="5">
        <f>F15*0.1</f>
        <v>40</v>
      </c>
      <c r="I15" s="7">
        <f>F15*$L$4+G15*$L$5+H15*$L$6</f>
        <v>21568.640000000003</v>
      </c>
    </row>
    <row r="16" spans="1:16" ht="15.75" x14ac:dyDescent="0.25">
      <c r="A16" s="4" t="s">
        <v>73</v>
      </c>
      <c r="B16" s="5">
        <v>8</v>
      </c>
      <c r="C16" s="5">
        <v>2</v>
      </c>
      <c r="D16" s="5">
        <f t="shared" si="0"/>
        <v>16</v>
      </c>
      <c r="E16" s="5">
        <v>7</v>
      </c>
      <c r="F16" s="5">
        <f>D16*E16</f>
        <v>112</v>
      </c>
      <c r="G16" s="5">
        <f>F16*0.05</f>
        <v>5.6000000000000005</v>
      </c>
      <c r="H16" s="5">
        <f>F16*0.1</f>
        <v>11.200000000000001</v>
      </c>
      <c r="I16" s="7">
        <f>F16*$L$4+G16*$L$5+H16*$L$6</f>
        <v>6039.2192000000014</v>
      </c>
    </row>
    <row r="17" spans="1:10" ht="28.5" customHeight="1" x14ac:dyDescent="0.25">
      <c r="A17" s="4" t="s">
        <v>74</v>
      </c>
      <c r="B17" s="5">
        <v>8</v>
      </c>
      <c r="C17" s="5">
        <v>2</v>
      </c>
      <c r="D17" s="5">
        <f t="shared" si="0"/>
        <v>16</v>
      </c>
      <c r="E17" s="5">
        <v>7</v>
      </c>
      <c r="F17" s="5">
        <f>D17*E17</f>
        <v>112</v>
      </c>
      <c r="G17" s="5">
        <f>F17*0.05</f>
        <v>5.6000000000000005</v>
      </c>
      <c r="H17" s="5">
        <f>F17*0.1</f>
        <v>11.200000000000001</v>
      </c>
      <c r="I17" s="7">
        <f>F17*$L$4+G17*$L$5+H17*$L$6</f>
        <v>6039.2192000000014</v>
      </c>
    </row>
    <row r="18" spans="1:10" ht="28.5" x14ac:dyDescent="0.25">
      <c r="A18" s="10" t="s">
        <v>75</v>
      </c>
      <c r="B18" s="4"/>
      <c r="C18" s="4"/>
      <c r="D18" s="4"/>
      <c r="E18" s="4"/>
      <c r="F18" s="76">
        <f>SUM(F5:H17)</f>
        <v>717.60000000000014</v>
      </c>
      <c r="G18" s="76"/>
      <c r="H18" s="76"/>
      <c r="I18" s="9">
        <f>ROUND(SUM(I5:I17), -2)</f>
        <v>33600</v>
      </c>
    </row>
    <row r="20" spans="1:10" ht="39" customHeight="1" x14ac:dyDescent="0.25">
      <c r="A20" s="80" t="s">
        <v>55</v>
      </c>
      <c r="B20" s="80"/>
      <c r="C20" s="80"/>
      <c r="D20" s="80"/>
      <c r="E20" s="80"/>
      <c r="F20" s="80"/>
      <c r="G20" s="80"/>
      <c r="H20" s="80"/>
      <c r="I20" s="80"/>
    </row>
    <row r="21" spans="1:10" ht="51.75" customHeight="1" x14ac:dyDescent="0.25">
      <c r="A21" s="81" t="s">
        <v>83</v>
      </c>
      <c r="B21" s="81"/>
      <c r="C21" s="81"/>
      <c r="D21" s="81"/>
      <c r="E21" s="81"/>
      <c r="F21" s="81"/>
      <c r="G21" s="81"/>
      <c r="H21" s="81"/>
      <c r="I21" s="81"/>
    </row>
    <row r="22" spans="1:10" ht="38.25" customHeight="1" x14ac:dyDescent="0.25">
      <c r="A22" s="81" t="s">
        <v>118</v>
      </c>
      <c r="B22" s="81"/>
      <c r="C22" s="81"/>
      <c r="D22" s="81"/>
      <c r="E22" s="81"/>
      <c r="F22" s="81"/>
      <c r="G22" s="81"/>
      <c r="H22" s="81"/>
      <c r="I22" s="81"/>
      <c r="J22" s="16"/>
    </row>
    <row r="23" spans="1:10" ht="18.75" x14ac:dyDescent="0.25">
      <c r="A23" s="33" t="s">
        <v>119</v>
      </c>
      <c r="B23" s="34"/>
      <c r="C23" s="34"/>
      <c r="D23" s="34"/>
      <c r="E23" s="34"/>
      <c r="F23" s="34"/>
      <c r="G23" s="34"/>
      <c r="H23" s="34"/>
      <c r="I23" s="34"/>
      <c r="J23" s="16"/>
    </row>
    <row r="24" spans="1:10" ht="18.75" x14ac:dyDescent="0.25">
      <c r="A24" s="33" t="s">
        <v>120</v>
      </c>
      <c r="B24" s="34"/>
      <c r="C24" s="34"/>
      <c r="D24" s="34"/>
      <c r="E24" s="34"/>
      <c r="F24" s="34"/>
      <c r="G24" s="34"/>
      <c r="H24" s="34"/>
      <c r="I24" s="34"/>
      <c r="J24" s="16"/>
    </row>
    <row r="25" spans="1:10" ht="15.75" x14ac:dyDescent="0.25">
      <c r="A25" s="35" t="s">
        <v>121</v>
      </c>
      <c r="B25" s="34"/>
      <c r="C25" s="34"/>
      <c r="D25" s="34"/>
      <c r="E25" s="34"/>
      <c r="F25" s="34"/>
      <c r="G25" s="34"/>
      <c r="H25" s="34"/>
      <c r="I25" s="34"/>
      <c r="J25" s="16"/>
    </row>
    <row r="26" spans="1:10" ht="32.25" customHeight="1" x14ac:dyDescent="0.25">
      <c r="A26" s="82" t="s">
        <v>84</v>
      </c>
      <c r="B26" s="82"/>
      <c r="C26" s="82"/>
      <c r="D26" s="82"/>
      <c r="E26" s="82"/>
      <c r="F26" s="82"/>
      <c r="G26" s="82"/>
      <c r="H26" s="82"/>
      <c r="I26" s="82"/>
      <c r="J26" s="16"/>
    </row>
    <row r="27" spans="1:10" ht="31.5" customHeight="1" x14ac:dyDescent="0.25">
      <c r="A27" s="75" t="s">
        <v>85</v>
      </c>
      <c r="B27" s="75"/>
      <c r="C27" s="75"/>
      <c r="D27" s="75"/>
      <c r="E27" s="75"/>
      <c r="F27" s="75"/>
      <c r="G27" s="75"/>
      <c r="H27" s="75"/>
      <c r="I27" s="75"/>
      <c r="J27" s="16"/>
    </row>
    <row r="28" spans="1:10" ht="18.75" x14ac:dyDescent="0.25">
      <c r="A28" s="33" t="s">
        <v>86</v>
      </c>
      <c r="B28" s="34"/>
      <c r="C28" s="34"/>
      <c r="D28" s="34"/>
      <c r="E28" s="34"/>
      <c r="F28" s="34"/>
      <c r="G28" s="34"/>
      <c r="H28" s="34"/>
      <c r="I28" s="34"/>
    </row>
    <row r="29" spans="1:10" ht="15.75" x14ac:dyDescent="0.25">
      <c r="A29" s="13"/>
    </row>
  </sheetData>
  <mergeCells count="8">
    <mergeCell ref="A27:I27"/>
    <mergeCell ref="F18:H18"/>
    <mergeCell ref="A1:I1"/>
    <mergeCell ref="K7:M7"/>
    <mergeCell ref="A20:I20"/>
    <mergeCell ref="A21:I21"/>
    <mergeCell ref="A22:I22"/>
    <mergeCell ref="A26:I26"/>
  </mergeCells>
  <phoneticPr fontId="27" type="noConversion"/>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 Burden</vt:lpstr>
      <vt:lpstr>Agency 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cp:lastPrinted>2018-04-16T20:00:33Z</cp:lastPrinted>
  <dcterms:created xsi:type="dcterms:W3CDTF">2018-04-16T19:57:26Z</dcterms:created>
  <dcterms:modified xsi:type="dcterms:W3CDTF">2018-12-20T15:07:50Z</dcterms:modified>
</cp:coreProperties>
</file>