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1B10D8D2-76A8-4000-A7FB-A01DBFB03888}" xr6:coauthVersionLast="31" xr6:coauthVersionMax="31" xr10:uidLastSave="{00000000-0000-0000-0000-000000000000}"/>
  <bookViews>
    <workbookView xWindow="0" yWindow="0" windowWidth="19200" windowHeight="6075" xr2:uid="{60D6C8BF-AA0E-48D7-993E-CBFDF4C7494F}"/>
  </bookViews>
  <sheets>
    <sheet name="# Respondents" sheetId="1" r:id="rId1"/>
    <sheet name="# Responses" sheetId="2" r:id="rId2"/>
    <sheet name="Respondent Burden" sheetId="3" r:id="rId3"/>
    <sheet name="Agency Burden" sheetId="4" r:id="rId4"/>
    <sheet name="Capital O&amp;M" sheetId="5" r:id="rId5"/>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5" l="1"/>
  <c r="J38" i="3" s="1"/>
  <c r="M3" i="3"/>
  <c r="N46" i="5" l="1"/>
  <c r="N45" i="5"/>
  <c r="N44" i="5"/>
  <c r="J43" i="5"/>
  <c r="N43" i="5" s="1"/>
  <c r="N42" i="5"/>
  <c r="I42" i="5"/>
  <c r="N41" i="5"/>
  <c r="H41" i="5"/>
  <c r="N40" i="5"/>
  <c r="N39" i="5"/>
  <c r="N38" i="5"/>
  <c r="N37" i="5"/>
  <c r="N36" i="5"/>
  <c r="D8" i="5"/>
  <c r="C8" i="5" s="1"/>
  <c r="E8" i="5" s="1"/>
  <c r="H7" i="5"/>
  <c r="C7" i="5"/>
  <c r="E7" i="5" s="1"/>
  <c r="H6" i="5"/>
  <c r="E6" i="5"/>
  <c r="D6" i="5"/>
  <c r="C6" i="5"/>
  <c r="H5" i="5"/>
  <c r="H9" i="5" s="1"/>
  <c r="C5" i="5"/>
  <c r="E5" i="5" s="1"/>
  <c r="E15" i="4"/>
  <c r="D13" i="4"/>
  <c r="E13" i="4" s="1"/>
  <c r="E12" i="4"/>
  <c r="D12" i="4"/>
  <c r="H11" i="4"/>
  <c r="G11" i="4"/>
  <c r="I11" i="4" s="1"/>
  <c r="E11" i="4"/>
  <c r="E10" i="4"/>
  <c r="D10" i="4"/>
  <c r="P9" i="4"/>
  <c r="P8" i="4"/>
  <c r="E8" i="4"/>
  <c r="D8" i="4"/>
  <c r="P7" i="4"/>
  <c r="G3" i="4" s="1"/>
  <c r="J11" i="4" s="1"/>
  <c r="E7" i="4"/>
  <c r="D7" i="4"/>
  <c r="E6" i="4"/>
  <c r="D6" i="4"/>
  <c r="I3" i="4"/>
  <c r="H3" i="4"/>
  <c r="E33" i="3"/>
  <c r="E31" i="3"/>
  <c r="E30" i="3"/>
  <c r="F27" i="3"/>
  <c r="G27" i="3" s="1"/>
  <c r="E27" i="3"/>
  <c r="E26" i="3"/>
  <c r="E25" i="3"/>
  <c r="E20" i="3"/>
  <c r="E18" i="3"/>
  <c r="F17" i="3"/>
  <c r="G17" i="3" s="1"/>
  <c r="E17" i="3"/>
  <c r="F13" i="3"/>
  <c r="F31" i="3" s="1"/>
  <c r="G31" i="3" s="1"/>
  <c r="E13" i="3"/>
  <c r="G13" i="3" s="1"/>
  <c r="O12" i="3"/>
  <c r="E12" i="3"/>
  <c r="O11" i="3"/>
  <c r="G3" i="3" s="1"/>
  <c r="O10" i="3"/>
  <c r="H3" i="3" s="1"/>
  <c r="E10" i="3"/>
  <c r="F25" i="3"/>
  <c r="I3" i="3"/>
  <c r="D9" i="2"/>
  <c r="D8" i="2"/>
  <c r="D7" i="2"/>
  <c r="C7" i="2"/>
  <c r="F7" i="2" s="1"/>
  <c r="D6" i="2"/>
  <c r="D5" i="2"/>
  <c r="E23" i="1"/>
  <c r="D23" i="1"/>
  <c r="C20" i="1"/>
  <c r="B20" i="1"/>
  <c r="B21" i="1" s="1"/>
  <c r="E10" i="1"/>
  <c r="D10" i="1"/>
  <c r="B7" i="1"/>
  <c r="C4" i="2" l="1"/>
  <c r="F4" i="2" s="1"/>
  <c r="F10" i="4"/>
  <c r="F8" i="4"/>
  <c r="F15" i="4" s="1"/>
  <c r="G15" i="4" s="1"/>
  <c r="G10" i="4"/>
  <c r="I10" i="4" s="1"/>
  <c r="C9" i="2"/>
  <c r="F9" i="2" s="1"/>
  <c r="H13" i="3"/>
  <c r="I13" i="3"/>
  <c r="J13" i="3"/>
  <c r="I27" i="3"/>
  <c r="H27" i="3"/>
  <c r="J27" i="3" s="1"/>
  <c r="F26" i="3"/>
  <c r="G25" i="3"/>
  <c r="I17" i="3"/>
  <c r="H17" i="3"/>
  <c r="I31" i="3"/>
  <c r="H31" i="3"/>
  <c r="J31" i="3" s="1"/>
  <c r="F18" i="3"/>
  <c r="F12" i="3"/>
  <c r="F30" i="3" s="1"/>
  <c r="G30" i="3" s="1"/>
  <c r="F20" i="3"/>
  <c r="B22" i="1"/>
  <c r="F20" i="1"/>
  <c r="B8" i="1"/>
  <c r="G12" i="3" l="1"/>
  <c r="H12" i="3" s="1"/>
  <c r="H15" i="4"/>
  <c r="I15" i="4"/>
  <c r="G26" i="3"/>
  <c r="I26" i="3" s="1"/>
  <c r="C8" i="2"/>
  <c r="F8" i="2" s="1"/>
  <c r="F7" i="4"/>
  <c r="H10" i="4"/>
  <c r="J10" i="4" s="1"/>
  <c r="G20" i="3"/>
  <c r="I20" i="3" s="1"/>
  <c r="C6" i="2"/>
  <c r="F6" i="2" s="1"/>
  <c r="F13" i="4"/>
  <c r="G13" i="4" s="1"/>
  <c r="G8" i="4"/>
  <c r="G18" i="3"/>
  <c r="I18" i="3" s="1"/>
  <c r="F6" i="4"/>
  <c r="G6" i="4" s="1"/>
  <c r="C5" i="2"/>
  <c r="F5" i="2" s="1"/>
  <c r="J17" i="3"/>
  <c r="H18" i="3"/>
  <c r="H26" i="3"/>
  <c r="I30" i="3"/>
  <c r="H30" i="3"/>
  <c r="J30" i="3" s="1"/>
  <c r="I25" i="3"/>
  <c r="H25" i="3"/>
  <c r="J25" i="3" s="1"/>
  <c r="I12" i="3"/>
  <c r="B23" i="1"/>
  <c r="C21" i="1"/>
  <c r="B9" i="1"/>
  <c r="J26" i="3" l="1"/>
  <c r="I6" i="4"/>
  <c r="H6" i="4"/>
  <c r="J6" i="4"/>
  <c r="H8" i="4"/>
  <c r="I8" i="4"/>
  <c r="J18" i="3"/>
  <c r="H20" i="3"/>
  <c r="J20" i="3" s="1"/>
  <c r="I13" i="4"/>
  <c r="J13" i="4" s="1"/>
  <c r="H13" i="4"/>
  <c r="F12" i="4"/>
  <c r="G12" i="4" s="1"/>
  <c r="G7" i="4"/>
  <c r="J15" i="4"/>
  <c r="J12" i="3"/>
  <c r="B10" i="1"/>
  <c r="F21" i="1"/>
  <c r="J8" i="4" l="1"/>
  <c r="H12" i="4"/>
  <c r="I12" i="4"/>
  <c r="H7" i="4"/>
  <c r="I7" i="4"/>
  <c r="C22" i="1"/>
  <c r="G16" i="4" l="1"/>
  <c r="J12" i="4"/>
  <c r="J7" i="4"/>
  <c r="J16" i="4" s="1"/>
  <c r="F22" i="1"/>
  <c r="C23" i="1"/>
  <c r="C7" i="1" l="1"/>
  <c r="F23" i="1"/>
  <c r="F7" i="1" l="1"/>
  <c r="C8" i="1" l="1"/>
  <c r="F8" i="1" l="1"/>
  <c r="C9" i="1" l="1"/>
  <c r="F9" i="1" l="1"/>
  <c r="F10" i="1" s="1"/>
  <c r="C10" i="1"/>
  <c r="M2" i="3" l="1"/>
  <c r="E10" i="2"/>
  <c r="F10" i="2" s="1"/>
  <c r="F11" i="2" s="1"/>
  <c r="F10" i="3" l="1"/>
  <c r="G10" i="3" s="1"/>
  <c r="F33" i="3"/>
  <c r="G33" i="3" s="1"/>
  <c r="H33" i="3" l="1"/>
  <c r="J33" i="3" s="1"/>
  <c r="J36" i="3" s="1"/>
  <c r="I33" i="3"/>
  <c r="G36" i="3"/>
  <c r="H10" i="3"/>
  <c r="I10" i="3"/>
  <c r="J10" i="3" l="1"/>
  <c r="J21" i="3" s="1"/>
  <c r="J37" i="3" s="1"/>
  <c r="J39" i="3" s="1"/>
  <c r="G21" i="3"/>
  <c r="G37" i="3" l="1"/>
  <c r="F12" i="2" s="1"/>
</calcChain>
</file>

<file path=xl/sharedStrings.xml><?xml version="1.0" encoding="utf-8"?>
<sst xmlns="http://schemas.openxmlformats.org/spreadsheetml/2006/main" count="299" uniqueCount="188">
  <si>
    <t>Number of respondents from 1084.14 (Provided for reference purposes)</t>
  </si>
  <si>
    <t>Number of Respondents</t>
  </si>
  <si>
    <t>Respondents That Submit Reports</t>
  </si>
  <si>
    <t>Respondents That Do Not Submit Any Reports</t>
  </si>
  <si>
    <t>(A)</t>
  </si>
  <si>
    <t>(B)</t>
  </si>
  <si>
    <t>(C)</t>
  </si>
  <si>
    <t>(D)</t>
  </si>
  <si>
    <t>(E)</t>
  </si>
  <si>
    <t>ERG Notes:</t>
  </si>
  <si>
    <t>Year</t>
  </si>
  <si>
    <t>Number of New Respondents</t>
  </si>
  <si>
    <t>Number of Existing Respondents</t>
  </si>
  <si>
    <t>Number of Existing  Respondents that keep records but do not submit reports</t>
  </si>
  <si>
    <t>Number of Existing Respondents That Are Also New Respondents</t>
  </si>
  <si>
    <t>Existing # respondents in yr 3 of prev ICR = 4,962.4; This table calculates the revised number of respondents based on the number of respondents anticipated at the end of the current 3 year period</t>
  </si>
  <si>
    <t>(E=A+B+C-D)</t>
  </si>
  <si>
    <t>Average</t>
  </si>
  <si>
    <t>Number of respondents from 1084.13 (Provided for reference purposes)</t>
  </si>
  <si>
    <r>
      <t>1</t>
    </r>
    <r>
      <rPr>
        <sz val="10"/>
        <color theme="1"/>
        <rFont val="Times New Roman"/>
        <family val="1"/>
      </rPr>
      <t xml:space="preserve"> New respondents include sources with constructed, reconstructed, and modified affected facilities.</t>
    </r>
  </si>
  <si>
    <t>Number of respondents from 1084.12 (Provided for reference purposes)</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</si>
  <si>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</si>
  <si>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</si>
  <si>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</si>
  <si>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</si>
  <si>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</si>
  <si>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</si>
  <si>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Notification of actual startup</t>
  </si>
  <si>
    <t>Notification of initial performance test</t>
  </si>
  <si>
    <t>Notification of physical/operational change</t>
  </si>
  <si>
    <t>Report of initial performance test (new sources)</t>
  </si>
  <si>
    <t>Report of repeat initial performance test (new sources)</t>
  </si>
  <si>
    <t>Report of five-year performance test (existing sources)</t>
  </si>
  <si>
    <t>Records of startups, shutdowns, and malfunctions</t>
  </si>
  <si>
    <t>Total</t>
  </si>
  <si>
    <t>hrs/response:</t>
  </si>
  <si>
    <t>Table 1: Annual Respondent Burden and Cost – NSPS for Nonmetallic Mineral Processing (40 CFR Part 60, Subpart OOO) (Renewal)</t>
  </si>
  <si>
    <t>Source Type</t>
  </si>
  <si>
    <t>No.</t>
  </si>
  <si>
    <t>Existing</t>
  </si>
  <si>
    <t>Labor Rates:</t>
  </si>
  <si>
    <t>New (crushed/broken stone and sand/gravel sectors)</t>
  </si>
  <si>
    <t>Burden item</t>
  </si>
  <si>
    <t>A</t>
  </si>
  <si>
    <t>B</t>
  </si>
  <si>
    <t>C</t>
  </si>
  <si>
    <t>D</t>
  </si>
  <si>
    <t>E</t>
  </si>
  <si>
    <t>F</t>
  </si>
  <si>
    <t>G</t>
  </si>
  <si>
    <t>H</t>
  </si>
  <si>
    <t>New (other sectors)</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</si>
  <si>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</si>
  <si>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</si>
  <si>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</si>
  <si>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</si>
  <si>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</si>
  <si>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</si>
  <si>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</si>
  <si>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</si>
  <si>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1.  Applications</t>
  </si>
  <si>
    <t>N/A</t>
  </si>
  <si>
    <t>2.  Surveys and studies</t>
  </si>
  <si>
    <t>3.  Acquisition, installation, and utilization of technology and systems</t>
  </si>
  <si>
    <t>4.  Reporting requirements</t>
  </si>
  <si>
    <t>Labor Type</t>
  </si>
  <si>
    <t>Mgmt.</t>
  </si>
  <si>
    <t>B.  Required activities</t>
  </si>
  <si>
    <t>Tech.</t>
  </si>
  <si>
    <r>
      <t xml:space="preserve">Monitoring: wet suppression </t>
    </r>
    <r>
      <rPr>
        <vertAlign val="superscript"/>
        <sz val="10"/>
        <rFont val="Times New Roman"/>
        <family val="1"/>
      </rPr>
      <t>c</t>
    </r>
  </si>
  <si>
    <t>Cler.</t>
  </si>
  <si>
    <r>
      <t xml:space="preserve">Monitoring: M22 readings </t>
    </r>
    <r>
      <rPr>
        <vertAlign val="superscript"/>
        <sz val="10"/>
        <rFont val="Times New Roman"/>
        <family val="1"/>
      </rPr>
      <t>d</t>
    </r>
  </si>
  <si>
    <t>C.  Create information</t>
  </si>
  <si>
    <t>See 4B</t>
  </si>
  <si>
    <t>D.  Gather existing information</t>
  </si>
  <si>
    <t>See 4E</t>
  </si>
  <si>
    <t>E.  Write reports</t>
  </si>
  <si>
    <t>Report of performance test</t>
  </si>
  <si>
    <t>See 5B</t>
  </si>
  <si>
    <t>Reporting Subtotal</t>
  </si>
  <si>
    <t>5.  Recordkeeping</t>
  </si>
  <si>
    <t>See 4A</t>
  </si>
  <si>
    <t>B.  Plan activities</t>
  </si>
  <si>
    <r>
      <t xml:space="preserve">Initial performance test (new sources) </t>
    </r>
    <r>
      <rPr>
        <vertAlign val="superscript"/>
        <sz val="10"/>
        <rFont val="Times New Roman"/>
        <family val="1"/>
      </rPr>
      <t>e</t>
    </r>
  </si>
  <si>
    <r>
      <t xml:space="preserve">Repeat initial performance test (new sources) </t>
    </r>
    <r>
      <rPr>
        <vertAlign val="superscript"/>
        <sz val="10"/>
        <rFont val="Times New Roman"/>
        <family val="1"/>
      </rPr>
      <t>e, f</t>
    </r>
  </si>
  <si>
    <r>
      <t xml:space="preserve">Five-year performance test (existing sources) </t>
    </r>
    <r>
      <rPr>
        <vertAlign val="superscript"/>
        <sz val="10"/>
        <rFont val="Times New Roman"/>
        <family val="1"/>
      </rPr>
      <t>e, g</t>
    </r>
  </si>
  <si>
    <t>C.  Implement activities</t>
  </si>
  <si>
    <t>D.  Record data</t>
  </si>
  <si>
    <t>Monitoring: wet suppression</t>
  </si>
  <si>
    <t>Monitoring: M22 readings</t>
  </si>
  <si>
    <t>E.  Time to transmit or disclose information</t>
  </si>
  <si>
    <t>F.  Time to train personnel</t>
  </si>
  <si>
    <t>G.  Time for audits</t>
  </si>
  <si>
    <t>Recordkeeping Subtotal</t>
  </si>
  <si>
    <t>N/A - Not Applicable</t>
  </si>
  <si>
    <t>Assumptions:</t>
  </si>
  <si>
    <t>Table 2: Average Annual EPA Burden and Cost – NSPS for Nonmetallic Mineral Processing (40 CFR Part 60, Subpart OOO) (Renewal)</t>
  </si>
  <si>
    <t>EPA
person-hours
per occurrence</t>
  </si>
  <si>
    <t>EPA
person-hours
per respondent
per year (AxB)</t>
  </si>
  <si>
    <t>Technical hours
per year
(CxD)</t>
  </si>
  <si>
    <t>Management
hours per year
(Ex0.05)</t>
  </si>
  <si>
    <t>Initial performance test (new sources)</t>
  </si>
  <si>
    <t>Hourly Mean Wage</t>
  </si>
  <si>
    <t>With  Fringe &amp; Overhead</t>
  </si>
  <si>
    <r>
      <t xml:space="preserve">Repeat initial performance test (new sources) </t>
    </r>
    <r>
      <rPr>
        <vertAlign val="superscript"/>
        <sz val="10"/>
        <rFont val="Times New Roman"/>
        <family val="1"/>
      </rPr>
      <t>c</t>
    </r>
  </si>
  <si>
    <t>(GS- 12, step 1) - Tech.</t>
  </si>
  <si>
    <t>Five-year performance test (existing sources)</t>
  </si>
  <si>
    <t>(GS- 13, step 5) - Mgmt.</t>
  </si>
  <si>
    <t>Report review (new sources)</t>
  </si>
  <si>
    <t>(GS-6, step 3) - Cler.</t>
  </si>
  <si>
    <r>
      <t xml:space="preserve">Report of initial performance test </t>
    </r>
    <r>
      <rPr>
        <vertAlign val="superscript"/>
        <sz val="10"/>
        <rFont val="Times New Roman"/>
        <family val="1"/>
      </rPr>
      <t>d</t>
    </r>
  </si>
  <si>
    <t>Report review (existing sources)</t>
  </si>
  <si>
    <t>Report of five-year performance test</t>
  </si>
  <si>
    <t>Capital/Startup vs. Operation and Maintenance (O&amp;M) Costs</t>
  </si>
  <si>
    <t>(F)</t>
  </si>
  <si>
    <t>(G)</t>
  </si>
  <si>
    <t>Requirement</t>
  </si>
  <si>
    <t>Capital/Startup Cost for One Respondent</t>
  </si>
  <si>
    <r>
      <t xml:space="preserve">Number of New Respondents </t>
    </r>
    <r>
      <rPr>
        <vertAlign val="superscript"/>
        <sz val="10"/>
        <color rgb="FF000000"/>
        <rFont val="Times New Roman"/>
        <family val="1"/>
      </rPr>
      <t>a</t>
    </r>
  </si>
  <si>
    <t>Annual O&amp;M Costs for One Respondent</t>
  </si>
  <si>
    <t>Number of Respondents with O&amp;M</t>
  </si>
  <si>
    <t>Total O&amp;M, (E X F)</t>
  </si>
  <si>
    <r>
      <t xml:space="preserve">Method 9 performance tests (new sources) </t>
    </r>
    <r>
      <rPr>
        <vertAlign val="superscript"/>
        <sz val="10"/>
        <color rgb="FF000000"/>
        <rFont val="Times New Roman"/>
        <family val="1"/>
      </rPr>
      <t>c</t>
    </r>
  </si>
  <si>
    <r>
      <t xml:space="preserve">Method 9 performance tests (existing sources) </t>
    </r>
    <r>
      <rPr>
        <vertAlign val="superscript"/>
        <sz val="10"/>
        <color rgb="FF000000"/>
        <rFont val="Times New Roman"/>
        <family val="1"/>
      </rPr>
      <t>c, d</t>
    </r>
  </si>
  <si>
    <r>
      <t xml:space="preserve">Method 5 performance tests (new sources) </t>
    </r>
    <r>
      <rPr>
        <vertAlign val="superscript"/>
        <sz val="10"/>
        <color rgb="FF000000"/>
        <rFont val="Times New Roman"/>
        <family val="1"/>
      </rPr>
      <t>e</t>
    </r>
  </si>
  <si>
    <t>File cabinets</t>
  </si>
  <si>
    <r>
      <rPr>
        <vertAlign val="superscript"/>
        <sz val="10"/>
        <color theme="1"/>
        <rFont val="Times New Roman"/>
        <family val="1"/>
      </rPr>
      <t>a</t>
    </r>
    <r>
      <rPr>
        <sz val="10"/>
        <color theme="1"/>
        <rFont val="Times New Roman"/>
        <family val="1"/>
      </rPr>
      <t xml:space="preserve">  Of the 66.4 new respondents per year, EPA estimates 60.9 will be in the crushed/broken stone and sand/gravel industrial sectors and 5.5 will be in other industrial sectors.</t>
    </r>
  </si>
  <si>
    <r>
      <rPr>
        <vertAlign val="superscript"/>
        <sz val="10"/>
        <rFont val="Times New Roman"/>
        <family val="1"/>
      </rPr>
      <t>b</t>
    </r>
    <r>
      <rPr>
        <sz val="10"/>
        <rFont val="Times New Roman"/>
        <family val="1"/>
      </rPr>
      <t xml:space="preserve"> These are annualized costs for all new respondents.  The capital cost associated with testing was annualized assuming a 7% interest rate and 5-year life (i.e., capital recovery factor (CRF) of 0.2439). The annualized capital cost for file cabinets was calculated using a 7% interest rate and a 15-year life (i.e., CRF of 0.1098).</t>
    </r>
    <r>
      <rPr>
        <sz val="10"/>
        <color rgb="FF00B050"/>
        <rFont val="Times New Roman"/>
        <family val="1"/>
      </rPr>
      <t/>
    </r>
  </si>
  <si>
    <r>
      <rPr>
        <vertAlign val="superscript"/>
        <sz val="10"/>
        <rFont val="Times New Roman"/>
        <family val="1"/>
      </rPr>
      <t>c</t>
    </r>
    <r>
      <rPr>
        <sz val="10"/>
        <rFont val="Times New Roman"/>
        <family val="1"/>
      </rPr>
      <t xml:space="preserve"> EPA estimates a testing cost of $216.67 per 30-minute Method 9 test.  EPA assumes each plant in the crushed/broken stone and sand/gravel industrial sectors has 22 emissions points requiring Method 9 testing; therefore, the capital/startup cost per respondent is $4,767 (rounded) ($216.67x22 = 4,766.74).</t>
    </r>
  </si>
  <si>
    <r>
      <rPr>
        <vertAlign val="superscript"/>
        <sz val="10"/>
        <rFont val="Times New Roman"/>
        <family val="1"/>
      </rPr>
      <t>e</t>
    </r>
    <r>
      <rPr>
        <sz val="10"/>
        <rFont val="Times New Roman"/>
        <family val="1"/>
      </rPr>
      <t xml:space="preserve"> EPA estimates a testing cost of $7,000 per Method 5 test.  EPA assumes each plant in other industrial sectors subject to the rule has 9 emission points requiring Method 5 testing; therefore, the capital/startup cost per respondent is $63,000 ($7,000x9 = $63,000).</t>
    </r>
  </si>
  <si>
    <t>Costs from 1084.12 (Provided for reference purposes)</t>
  </si>
  <si>
    <t>Capital/Startup Cost For One Respondent</t>
  </si>
  <si>
    <r>
      <t xml:space="preserve">Number of New Respondents </t>
    </r>
    <r>
      <rPr>
        <vertAlign val="superscript"/>
        <sz val="10"/>
        <color theme="1"/>
        <rFont val="Times New Roman"/>
        <family val="1"/>
      </rPr>
      <t>b</t>
    </r>
  </si>
  <si>
    <r>
      <t>Total Capital/Startup Cost, (B X C)</t>
    </r>
    <r>
      <rPr>
        <vertAlign val="superscript"/>
        <sz val="10"/>
        <color theme="1"/>
        <rFont val="Times New Roman"/>
        <family val="1"/>
      </rPr>
      <t>c</t>
    </r>
  </si>
  <si>
    <t>Total O&amp;M Costs</t>
  </si>
  <si>
    <r>
      <t xml:space="preserve">Performance Tests </t>
    </r>
    <r>
      <rPr>
        <vertAlign val="superscript"/>
        <sz val="10"/>
        <color theme="1"/>
        <rFont val="Times New Roman"/>
        <family val="1"/>
      </rPr>
      <t>a</t>
    </r>
  </si>
  <si>
    <t>File Cabinets</t>
  </si>
  <si>
    <r>
      <t>a</t>
    </r>
    <r>
      <rPr>
        <sz val="12"/>
        <color theme="1"/>
        <rFont val="Times New Roman"/>
        <family val="1"/>
      </rPr>
      <t xml:space="preserve"> </t>
    </r>
    <r>
      <rPr>
        <sz val="10"/>
        <color theme="1"/>
        <rFont val="Times New Roman"/>
        <family val="1"/>
      </rPr>
      <t>The total costs for performance testing were calculated for each industry sector covered by subpart OOO. A testing cost of $7,000 for Method 5 tests and $216.67 for a 30-minute Method 9
 tests was used. It was assumed there are 22 emission points for each plant in the crushed/broken stone and sand/gravel sectors and 9 emission points for each plant in other sectors.</t>
    </r>
  </si>
  <si>
    <r>
      <t>b</t>
    </r>
    <r>
      <rPr>
        <sz val="10"/>
        <color theme="1"/>
        <rFont val="Times New Roman"/>
        <family val="1"/>
      </rPr>
      <t xml:space="preserve"> Growth in each of the NMPP sectors was estimated using model plants and recent (e.g., 2005/2006) production data available from the U.S. Geological Survey (USGS) and model plant parameters used in development of the original promulgated NSPS. It is estimated that, of the 66.4 new respondents per year, 60.9 will be in the crushed/broken stone and sand/gravel sectors and 5.5 will be in other sectors. </t>
    </r>
  </si>
  <si>
    <t>Number of sources conducting repeat performace testing</t>
  </si>
  <si>
    <t>ICR</t>
  </si>
  <si>
    <t>Calendar Year</t>
  </si>
  <si>
    <t>ICR Year</t>
  </si>
  <si>
    <t>New Sources</t>
  </si>
  <si>
    <t>Repeating Performance Testing</t>
  </si>
  <si>
    <t>NOTES</t>
  </si>
  <si>
    <t>2010 Sources</t>
  </si>
  <si>
    <t>2011 Sources</t>
  </si>
  <si>
    <t>2012 Sources</t>
  </si>
  <si>
    <t>2013 Sources</t>
  </si>
  <si>
    <t>2014 Sources</t>
  </si>
  <si>
    <t>2015 Sources</t>
  </si>
  <si>
    <t>2016 Sources</t>
  </si>
  <si>
    <t>Total Sources</t>
  </si>
  <si>
    <t>Yr 1</t>
  </si>
  <si>
    <t>Initial Test</t>
  </si>
  <si>
    <t>Yr 2</t>
  </si>
  <si>
    <t>Yr 3</t>
  </si>
  <si>
    <t>1084.12 ICR applied 3-yr average of 20.3 sources/yr for repeat testing</t>
  </si>
  <si>
    <t>3-yr average for repeat testing: 60.9</t>
  </si>
  <si>
    <r>
      <t>f</t>
    </r>
    <r>
      <rPr>
        <sz val="10"/>
        <rFont val="Times New Roman"/>
        <family val="1"/>
      </rPr>
      <t xml:space="preserve">  EPA assumes 25% of initial performance tests will be repeated due to failure (66.4 x 0.25 = 16.6).</t>
    </r>
  </si>
  <si>
    <r>
      <t xml:space="preserve">Respondant Rates
</t>
    </r>
    <r>
      <rPr>
        <sz val="8"/>
        <rFont val="Times New Roman"/>
        <family val="1"/>
      </rPr>
      <t>(Source: United States Department of Labor, Bureau of Labor Statistics, June 2017, “Table 2. Civilian Workers, by occupational and industry group.”)</t>
    </r>
  </si>
  <si>
    <r>
      <t>Total Compensation ($/hr)</t>
    </r>
    <r>
      <rPr>
        <sz val="8"/>
        <rFont val="Times New Roman"/>
        <family val="1"/>
      </rPr>
      <t xml:space="preserve"> </t>
    </r>
  </si>
  <si>
    <r>
      <t>Loaded Rate</t>
    </r>
    <r>
      <rPr>
        <sz val="8"/>
        <rFont val="Times New Roman"/>
        <family val="1"/>
      </rPr>
      <t xml:space="preserve"> (Rate + 110%rate)</t>
    </r>
  </si>
  <si>
    <r>
      <t xml:space="preserve">Agency Rates
</t>
    </r>
    <r>
      <rPr>
        <sz val="10"/>
        <rFont val="Times New Roman"/>
        <family val="1"/>
      </rPr>
      <t>Source: Office of Personnel Management (OPM), 2017 General Schedule</t>
    </r>
  </si>
  <si>
    <r>
      <t>1</t>
    </r>
    <r>
      <rPr>
        <sz val="10"/>
        <rFont val="Times New Roman"/>
        <family val="1"/>
      </rPr>
      <t xml:space="preserve"> New respondents include sources with constructed, reconstructed, and modified affected facilities.</t>
    </r>
  </si>
  <si>
    <t>Costs from 1084.13 and 14 (Provided for reference purposes)</t>
  </si>
  <si>
    <r>
      <t xml:space="preserve">Total </t>
    </r>
    <r>
      <rPr>
        <vertAlign val="superscript"/>
        <sz val="10"/>
        <color rgb="FF000000"/>
        <rFont val="Times New Roman"/>
        <family val="1"/>
      </rPr>
      <t>f</t>
    </r>
  </si>
  <si>
    <r>
      <t xml:space="preserve">Total Capital/Startup Cost,  (B X C x CRF) </t>
    </r>
    <r>
      <rPr>
        <vertAlign val="superscript"/>
        <sz val="10"/>
        <rFont val="Times New Roman"/>
        <family val="1"/>
      </rPr>
      <t>b, f</t>
    </r>
  </si>
  <si>
    <r>
      <rPr>
        <vertAlign val="superscript"/>
        <sz val="10"/>
        <rFont val="Times New Roman"/>
        <family val="1"/>
      </rPr>
      <t xml:space="preserve">h </t>
    </r>
    <r>
      <rPr>
        <sz val="10"/>
        <rFont val="Times New Roman"/>
        <family val="1"/>
      </rPr>
      <t>Totals have been rounded to 3 significant figures. Figures may not add exactly due to rounding.</t>
    </r>
  </si>
  <si>
    <r>
      <rPr>
        <vertAlign val="superscript"/>
        <sz val="10"/>
        <rFont val="Times New Roman"/>
        <family val="1"/>
      </rPr>
      <t xml:space="preserve">f  </t>
    </r>
    <r>
      <rPr>
        <sz val="10"/>
        <rFont val="Times New Roman"/>
        <family val="1"/>
      </rPr>
      <t>Totals have been rounded to 3 significant figures. Figures may not add exactly due to rounding.</t>
    </r>
  </si>
  <si>
    <r>
      <rPr>
        <vertAlign val="superscript"/>
        <sz val="10"/>
        <rFont val="Times New Roman"/>
        <family val="1"/>
      </rPr>
      <t xml:space="preserve">e  </t>
    </r>
    <r>
      <rPr>
        <sz val="10"/>
        <rFont val="Times New Roman"/>
        <family val="1"/>
      </rPr>
      <t>Totals have been rounded to 3 significant figures. Figures may not add exactly due to rounding.</t>
    </r>
  </si>
  <si>
    <r>
      <t>d</t>
    </r>
    <r>
      <rPr>
        <sz val="10"/>
        <color theme="1"/>
        <rFont val="Times New Roman"/>
        <family val="1"/>
      </rPr>
      <t xml:space="preserve"> Includes EPA review of initial and repeat performance tests conducted by new sources (66.4 + 16.6 = 83).</t>
    </r>
  </si>
  <si>
    <r>
      <rPr>
        <vertAlign val="superscript"/>
        <sz val="10"/>
        <rFont val="Times New Roman"/>
        <family val="1"/>
      </rPr>
      <t>a</t>
    </r>
    <r>
      <rPr>
        <sz val="10"/>
        <rFont val="Times New Roman"/>
        <family val="1"/>
      </rPr>
      <t xml:space="preserve"> EPA estimates an average of 5,095 existing sources will be subject to the standard and 66.4 new sources per year will become subject over the next three years.  These estimates are based on model plant parameters used in development of the original promulgated NSPS and 2005/2006 USGS production data. Of the 66.4 new respondents per year, EPA estimates 60.9 will be in the crushed/broken stone and sand/gravel industrial sectors and 5.5 will be in other industrial sectors.</t>
    </r>
  </si>
  <si>
    <r>
      <rPr>
        <vertAlign val="superscript"/>
        <sz val="10"/>
        <rFont val="Times New Roman"/>
        <family val="1"/>
      </rPr>
      <t>b</t>
    </r>
    <r>
      <rPr>
        <sz val="10"/>
        <rFont val="Times New Roman"/>
        <family val="1"/>
      </rPr>
      <t xml:space="preserve">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r>
  </si>
  <si>
    <r>
      <t>c</t>
    </r>
    <r>
      <rPr>
        <sz val="10"/>
        <color theme="1"/>
        <rFont val="Times New Roman"/>
        <family val="1"/>
      </rPr>
      <t xml:space="preserve"> EPA assumes 25% of initial performance tests will be repeated due to failure (66.4 x 0.25 = 16.6).</t>
    </r>
  </si>
  <si>
    <r>
      <rPr>
        <vertAlign val="superscript"/>
        <sz val="10"/>
        <rFont val="Times New Roman"/>
        <family val="1"/>
      </rPr>
      <t>b</t>
    </r>
    <r>
      <rPr>
        <sz val="10"/>
        <rFont val="Times New Roman"/>
        <family val="1"/>
      </rPr>
      <t xml:space="preserve"> This ICR uses the following labor rates: $112.98 (technical), $149.35 (managerial), and $54.81 (clerical).  These rates are from the United States Department of Labor, Bureau of Labor Statistics, June 2017, “Table 2. Civilian Workers, by occupational and industry group.”  The rates are from column 1, “Total compensation.”  They have been increased by 110 percent to account for the benefit packages available to those employed by private industry.</t>
    </r>
  </si>
  <si>
    <r>
      <rPr>
        <vertAlign val="superscript"/>
        <sz val="10"/>
        <rFont val="Times New Roman"/>
        <family val="1"/>
      </rPr>
      <t>c</t>
    </r>
    <r>
      <rPr>
        <sz val="10"/>
        <rFont val="Times New Roman"/>
        <family val="1"/>
      </rPr>
      <t xml:space="preserve"> Monitoring for wet suppression involves checking that water is actually flowing.  EPA estimates it will occur on a monthly basis and take 10 minutes per check.  Wet suppression is expected to be used in the crushed/broken stone and sand/gravel industrial sectors.</t>
    </r>
  </si>
  <si>
    <r>
      <rPr>
        <vertAlign val="superscript"/>
        <sz val="10"/>
        <rFont val="Times New Roman"/>
        <family val="1"/>
      </rPr>
      <t>d</t>
    </r>
    <r>
      <rPr>
        <sz val="10"/>
        <rFont val="Times New Roman"/>
        <family val="1"/>
      </rPr>
      <t xml:space="preserve"> EPA estimates it will take each respondent one hour four times per year to complete Method 22 readings.  All other industry sectors except for crushed/broken stone and sand/gravel are expected to use baghouses and will employ baghouse Method 22 readings to comply with the periodic monitoring requirements.</t>
    </r>
  </si>
  <si>
    <r>
      <t>e</t>
    </r>
    <r>
      <rPr>
        <sz val="10"/>
        <rFont val="Times New Roman"/>
        <family val="1"/>
      </rPr>
      <t xml:space="preserve"> Includes 8 hours to develop and review performance test report and 22 hours to plan for performance testing.  The time required to conduct Method 5 and Method 9 performance tests is included under capital costs because a contractor is typically hired to perform these tests.</t>
    </r>
  </si>
  <si>
    <r>
      <rPr>
        <vertAlign val="superscript"/>
        <sz val="10"/>
        <rFont val="Times New Roman"/>
        <family val="1"/>
      </rPr>
      <t>g</t>
    </r>
    <r>
      <rPr>
        <sz val="10"/>
        <rFont val="Times New Roman"/>
        <family val="1"/>
      </rPr>
      <t xml:space="preserve"> Existing sources in the crushed/broken stone and sand/gravel industrial sectors, built in 2008 or later, must repeat performance testing every five years. Over the next three years (2019 to 2021), an average of 60.9 existing sources per year will repeat performance testing.  These existing sources were the new sources that conducted initial performance testing in 2014, 2015, and 2016.</t>
    </r>
  </si>
  <si>
    <r>
      <rPr>
        <vertAlign val="superscript"/>
        <sz val="10"/>
        <rFont val="Times New Roman"/>
        <family val="1"/>
      </rPr>
      <t>d</t>
    </r>
    <r>
      <rPr>
        <sz val="10"/>
        <rFont val="Times New Roman"/>
        <family val="1"/>
      </rPr>
      <t xml:space="preserve"> Existing sources in the crushed/broken stone and sand/gravel industrial sectors, built in 2008 or later, must repeat performance testing every five years. Over the next three years (2019 to 2021), an average of 60.9 existing sources per year will repeat performance testing.  These existing sources were the new sources that conducted initial performance testing in 2014, 2015, and 2016.</t>
    </r>
  </si>
  <si>
    <r>
      <t xml:space="preserve">c  </t>
    </r>
    <r>
      <rPr>
        <sz val="10"/>
        <color theme="1"/>
        <rFont val="Times New Roman"/>
        <family val="1"/>
      </rPr>
      <t xml:space="preserve">These are annualized costs for all new respondents. The capital cost associated with testing was annualized assuming a 7 percent interest rate and 5-year life (i.e., capital recovery factor [CRF] of 0.2439). The annualized capital cost for file cabinets was calculated using a 7 percent interest rate and a 15-year life (i.e., CRF of 0.1098). The total cost for performance testing is $626,767 per year, and the total capital cost for filing cabinets was estimated at $15,604. Over the 3-year period, performance test costs are $1.0 million and $872,000 for Method 5 and Method 9 respectively. </t>
    </r>
  </si>
  <si>
    <r>
      <t xml:space="preserve">GRAND TOTAL (rounded) </t>
    </r>
    <r>
      <rPr>
        <b/>
        <vertAlign val="superscript"/>
        <sz val="10"/>
        <rFont val="Times New Roman"/>
        <family val="1"/>
      </rPr>
      <t>h</t>
    </r>
  </si>
  <si>
    <t>A.  Familiarization with regulatory requirements</t>
  </si>
  <si>
    <r>
      <t xml:space="preserve">TOTAL CAPITAL AND O&amp;M COST (rounded) </t>
    </r>
    <r>
      <rPr>
        <b/>
        <vertAlign val="superscript"/>
        <sz val="10"/>
        <rFont val="Times New Roman"/>
        <family val="1"/>
      </rPr>
      <t>h</t>
    </r>
  </si>
  <si>
    <r>
      <t>TOTAL (rounded)</t>
    </r>
    <r>
      <rPr>
        <b/>
        <vertAlign val="superscript"/>
        <sz val="10"/>
        <rFont val="Times New Roman"/>
        <family val="1"/>
      </rPr>
      <t>e</t>
    </r>
  </si>
  <si>
    <r>
      <t xml:space="preserve">TOTAL LABOR BURDEN AND COSTS (rounded) </t>
    </r>
    <r>
      <rPr>
        <b/>
        <vertAlign val="superscript"/>
        <sz val="10"/>
        <rFont val="Times New Roman"/>
        <family val="1"/>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</si>
</sst>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0.0"/>
    <numFmt numFmtId="165" formatCode="0.0"/>
    <numFmt numFmtId="166" formatCode="&quot;$&quot;#,##0.00"/>
    <numFmt numFmtId="167" formatCode="General_)"/>
    <numFmt numFmtId="168" formatCode="_(&quot;$&quot;* #,##0_);_(&quot;$&quot;* \(#,##0\);_(&quot;$&quot;* &quot;-&quot;??_);_(@_)"/>
  </numFmts>
  <fonts count="39" x14ac:knownFonts="1">
    <font>
      <sz val="11"/>
      <color theme="1"/>
      <name val="Calibri"/>
      <family val="2"/>
      <scheme val="minor"/>
    </font>
    <font>
      <sz val="11"/>
      <color rgb="FFFF0000"/>
      <name val="Calibri"/>
      <family val="2"/>
      <scheme val="minor"/>
    </font>
    <font>
      <sz val="10"/>
      <color theme="1"/>
      <name val="Arial"/>
      <family val="2"/>
    </font>
    <font>
      <sz val="10"/>
      <color rgb="FFFF0000"/>
      <name val="Arial"/>
      <family val="2"/>
    </font>
    <font>
      <sz val="9"/>
      <color rgb="FFFF0000"/>
      <name val="Times New Roman"/>
      <family val="1"/>
    </font>
    <font>
      <sz val="10"/>
      <color rgb="FFFF0000"/>
      <name val="Times New Roman"/>
      <family val="1"/>
    </font>
    <font>
      <vertAlign val="superscript"/>
      <sz val="10"/>
      <name val="Times New Roman"/>
      <family val="1"/>
    </font>
    <font>
      <sz val="10"/>
      <name val="Arial"/>
      <family val="2"/>
    </font>
    <font>
      <vertAlign val="superscript"/>
      <sz val="10"/>
      <color theme="1"/>
      <name val="Times New Roman"/>
      <family val="1"/>
    </font>
    <font>
      <b/>
      <sz val="10"/>
      <color theme="1"/>
      <name val="Times New Roman"/>
      <family val="1"/>
    </font>
    <font>
      <b/>
      <sz val="12"/>
      <color rgb="FF000000"/>
      <name val="Times New Roman"/>
      <family val="1"/>
    </font>
    <font>
      <sz val="9"/>
      <color rgb="FF000000"/>
      <name val="Times New Roman"/>
      <family val="1"/>
    </font>
    <font>
      <sz val="10"/>
      <color rgb="FF000000"/>
      <name val="Times New Roman"/>
      <family val="1"/>
    </font>
    <font>
      <b/>
      <i/>
      <sz val="10"/>
      <name val="Times New Roman"/>
      <family val="1"/>
    </font>
    <font>
      <sz val="10"/>
      <name val="Times New Roman"/>
      <family val="1"/>
    </font>
    <font>
      <sz val="10"/>
      <color theme="1"/>
      <name val="Times New Roman"/>
      <family val="1"/>
    </font>
    <font>
      <sz val="9"/>
      <color theme="1"/>
      <name val="Times New Roman"/>
      <family val="1"/>
    </font>
    <font>
      <sz val="9"/>
      <name val="Times New Roman"/>
      <family val="1"/>
    </font>
    <font>
      <i/>
      <sz val="10"/>
      <color theme="1"/>
      <name val="Times New Roman"/>
      <family val="1"/>
    </font>
    <font>
      <i/>
      <sz val="10"/>
      <name val="Arial"/>
      <family val="2"/>
    </font>
    <font>
      <sz val="9"/>
      <color rgb="FF7030A0"/>
      <name val="Times New Roman"/>
      <family val="1"/>
    </font>
    <font>
      <b/>
      <sz val="12"/>
      <name val="Times New Roman"/>
      <family val="1"/>
    </font>
    <font>
      <b/>
      <sz val="10"/>
      <name val="Times New Roman"/>
      <family val="1"/>
    </font>
    <font>
      <b/>
      <vertAlign val="superscript"/>
      <sz val="10"/>
      <name val="Times New Roman"/>
      <family val="1"/>
    </font>
    <font>
      <sz val="8"/>
      <name val="Helv"/>
    </font>
    <font>
      <b/>
      <i/>
      <sz val="10"/>
      <color theme="1"/>
      <name val="Times New Roman"/>
      <family val="1"/>
    </font>
    <font>
      <sz val="10"/>
      <color rgb="FF7030A0"/>
      <name val="Times New Roman"/>
      <family val="1"/>
    </font>
    <font>
      <sz val="11"/>
      <name val="Calibri"/>
      <family val="2"/>
      <scheme val="minor"/>
    </font>
    <font>
      <sz val="8"/>
      <color rgb="FFFF0000"/>
      <name val="Times New Roman"/>
      <family val="1"/>
    </font>
    <font>
      <sz val="8"/>
      <name val="Courier"/>
      <family val="3"/>
    </font>
    <font>
      <vertAlign val="superscript"/>
      <sz val="10"/>
      <color rgb="FF000000"/>
      <name val="Times New Roman"/>
      <family val="1"/>
    </font>
    <font>
      <sz val="10"/>
      <color rgb="FF00B050"/>
      <name val="Times New Roman"/>
      <family val="1"/>
    </font>
    <font>
      <b/>
      <sz val="12"/>
      <color theme="1"/>
      <name val="Times New Roman"/>
      <family val="1"/>
    </font>
    <font>
      <vertAlign val="superscript"/>
      <sz val="12"/>
      <color theme="1"/>
      <name val="Times New Roman"/>
      <family val="1"/>
    </font>
    <font>
      <sz val="12"/>
      <color theme="1"/>
      <name val="Times New Roman"/>
      <family val="1"/>
    </font>
    <font>
      <sz val="11"/>
      <color theme="1"/>
      <name val="Calibri"/>
      <family val="2"/>
      <scheme val="minor"/>
    </font>
    <font>
      <sz val="8"/>
      <name val="Times New Roman"/>
      <family val="1"/>
    </font>
    <font>
      <b/>
      <u/>
      <sz val="10"/>
      <name val="Times New Roman"/>
      <family val="1"/>
    </font>
    <font>
      <b/>
      <u/>
      <sz val="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6">
    <xf numFmtId="0" fontId="0" fillId="0" borderId="0"/>
    <xf numFmtId="0" fontId="2" fillId="0" borderId="0"/>
    <xf numFmtId="167" fontId="24" fillId="0" borderId="0"/>
    <xf numFmtId="0" fontId="7" fillId="0" borderId="0"/>
    <xf numFmtId="0" fontId="29" fillId="0" borderId="0"/>
    <xf numFmtId="44" fontId="35" fillId="0" borderId="0" applyFont="0" applyFill="0" applyBorder="0" applyAlignment="0" applyProtection="0"/>
  </cellStyleXfs>
  <cellXfs count="234">
    <xf numFmtId="0" fontId="0" fillId="0" borderId="0" xfId="0"/>
    <xf numFmtId="0" fontId="3" fillId="0" borderId="0" xfId="1" applyFont="1"/>
    <xf numFmtId="164" fontId="3" fillId="0" borderId="0" xfId="1" applyNumberFormat="1" applyFont="1"/>
    <xf numFmtId="0" fontId="6" fillId="0" borderId="0" xfId="0" applyFont="1" applyFill="1" applyBorder="1" applyAlignment="1">
      <alignment horizontal="left" vertical="top" wrapText="1"/>
    </xf>
    <xf numFmtId="0" fontId="7" fillId="0" borderId="0" xfId="1" applyFont="1"/>
    <xf numFmtId="0" fontId="8" fillId="0" borderId="0" xfId="0" applyFont="1" applyFill="1" applyBorder="1" applyAlignment="1">
      <alignment horizontal="left" vertical="top" wrapText="1"/>
    </xf>
    <xf numFmtId="0" fontId="2" fillId="0" borderId="0" xfId="1"/>
    <xf numFmtId="0" fontId="9" fillId="0" borderId="0" xfId="0" applyFont="1"/>
    <xf numFmtId="0" fontId="10" fillId="0" borderId="4" xfId="1" applyFont="1" applyBorder="1" applyAlignment="1">
      <alignment vertical="top" wrapText="1"/>
    </xf>
    <xf numFmtId="0" fontId="11" fillId="0" borderId="5" xfId="1" applyFont="1" applyBorder="1" applyAlignment="1">
      <alignment vertical="top" wrapText="1"/>
    </xf>
    <xf numFmtId="0" fontId="12" fillId="0" borderId="6" xfId="1" applyFont="1" applyBorder="1" applyAlignment="1">
      <alignment horizontal="center" vertical="top" wrapText="1"/>
    </xf>
    <xf numFmtId="0" fontId="12" fillId="0" borderId="7" xfId="1" applyFont="1" applyBorder="1" applyAlignment="1">
      <alignment horizontal="center" vertical="top" wrapText="1"/>
    </xf>
    <xf numFmtId="0" fontId="12" fillId="0" borderId="7" xfId="1" applyFont="1" applyFill="1" applyBorder="1" applyAlignment="1">
      <alignment horizontal="center" vertical="top" wrapText="1"/>
    </xf>
    <xf numFmtId="0" fontId="13" fillId="0" borderId="0" xfId="0" applyFont="1" applyFill="1" applyAlignment="1">
      <alignment horizontal="left" vertical="top"/>
    </xf>
    <xf numFmtId="0" fontId="14" fillId="0" borderId="5" xfId="1" applyFont="1" applyBorder="1" applyAlignment="1">
      <alignment horizontal="center" vertical="top" wrapText="1"/>
    </xf>
    <xf numFmtId="164" fontId="14" fillId="0" borderId="5" xfId="1" applyNumberFormat="1" applyFont="1" applyFill="1" applyBorder="1" applyAlignment="1">
      <alignment horizontal="center" vertical="top" wrapText="1"/>
    </xf>
    <xf numFmtId="0" fontId="14" fillId="0" borderId="5" xfId="1" applyFont="1" applyFill="1" applyBorder="1" applyAlignment="1">
      <alignment horizontal="center" vertical="top" wrapText="1"/>
    </xf>
    <xf numFmtId="3" fontId="14" fillId="0" borderId="5" xfId="1" applyNumberFormat="1" applyFont="1" applyFill="1" applyBorder="1" applyAlignment="1">
      <alignment horizontal="center" vertical="top" wrapText="1"/>
    </xf>
    <xf numFmtId="0" fontId="12" fillId="0" borderId="7" xfId="1" applyFont="1" applyBorder="1" applyAlignment="1">
      <alignment horizontal="left" vertical="top"/>
    </xf>
    <xf numFmtId="0" fontId="2" fillId="0" borderId="0" xfId="1" applyFont="1"/>
    <xf numFmtId="0" fontId="2" fillId="0" borderId="0" xfId="1" applyFill="1"/>
    <xf numFmtId="0" fontId="15" fillId="0" borderId="5" xfId="0" applyFont="1" applyBorder="1" applyAlignment="1">
      <alignment horizontal="center" wrapText="1"/>
    </xf>
    <xf numFmtId="3" fontId="15" fillId="0" borderId="5" xfId="0" applyNumberFormat="1" applyFont="1" applyBorder="1" applyAlignment="1">
      <alignment horizontal="center" wrapText="1"/>
    </xf>
    <xf numFmtId="164" fontId="15" fillId="0" borderId="5" xfId="0" applyNumberFormat="1" applyFont="1" applyBorder="1" applyAlignment="1">
      <alignment horizontal="center" wrapText="1"/>
    </xf>
    <xf numFmtId="0" fontId="10" fillId="0" borderId="0" xfId="1" applyFont="1" applyBorder="1" applyAlignment="1">
      <alignment horizontal="center" vertical="top" wrapText="1"/>
    </xf>
    <xf numFmtId="0" fontId="16" fillId="0" borderId="5" xfId="1" applyFont="1" applyFill="1" applyBorder="1" applyAlignment="1">
      <alignment horizontal="center" vertical="top" wrapText="1"/>
    </xf>
    <xf numFmtId="0" fontId="17" fillId="0" borderId="5" xfId="1" applyFont="1" applyBorder="1" applyAlignment="1">
      <alignment horizontal="center" vertical="top" wrapText="1"/>
    </xf>
    <xf numFmtId="0" fontId="16" fillId="0" borderId="5" xfId="1" applyFont="1" applyBorder="1" applyAlignment="1">
      <alignment horizontal="center" vertical="top" wrapText="1"/>
    </xf>
    <xf numFmtId="0" fontId="16" fillId="0" borderId="0" xfId="1" applyFont="1" applyFill="1" applyBorder="1" applyAlignment="1">
      <alignment horizontal="center" vertical="top" wrapText="1"/>
    </xf>
    <xf numFmtId="0" fontId="14" fillId="0" borderId="5" xfId="0" applyFont="1" applyFill="1" applyBorder="1" applyAlignment="1">
      <alignment horizontal="left" vertical="top" wrapText="1"/>
    </xf>
    <xf numFmtId="164" fontId="17" fillId="0" borderId="5" xfId="1" applyNumberFormat="1" applyFont="1" applyFill="1" applyBorder="1" applyAlignment="1">
      <alignment horizontal="center" vertical="top" wrapText="1"/>
    </xf>
    <xf numFmtId="3" fontId="17" fillId="0" borderId="5" xfId="1" applyNumberFormat="1" applyFont="1" applyFill="1" applyBorder="1" applyAlignment="1">
      <alignment horizontal="center" vertical="top" wrapText="1"/>
    </xf>
    <xf numFmtId="0" fontId="17" fillId="0" borderId="5" xfId="1" applyFont="1" applyFill="1" applyBorder="1" applyAlignment="1">
      <alignment horizontal="center" vertical="top" wrapText="1"/>
    </xf>
    <xf numFmtId="0" fontId="11" fillId="0" borderId="0" xfId="1" applyFont="1" applyFill="1" applyBorder="1" applyAlignment="1">
      <alignment horizontal="center" vertical="top" wrapText="1"/>
    </xf>
    <xf numFmtId="0" fontId="16" fillId="0" borderId="0" xfId="0" applyFont="1"/>
    <xf numFmtId="0" fontId="17" fillId="0" borderId="0" xfId="0" applyFont="1" applyFill="1"/>
    <xf numFmtId="0" fontId="16" fillId="0" borderId="0" xfId="1" applyFont="1"/>
    <xf numFmtId="0" fontId="16" fillId="0" borderId="0" xfId="1" applyFont="1" applyBorder="1" applyAlignment="1">
      <alignment horizontal="left" vertical="top"/>
    </xf>
    <xf numFmtId="0" fontId="4" fillId="0" borderId="0" xfId="1" applyFont="1"/>
    <xf numFmtId="0" fontId="17" fillId="0" borderId="5" xfId="1" applyFont="1" applyFill="1" applyBorder="1" applyAlignment="1">
      <alignment vertical="top" wrapText="1"/>
    </xf>
    <xf numFmtId="0" fontId="20" fillId="0" borderId="0" xfId="0" applyFont="1" applyFill="1"/>
    <xf numFmtId="0" fontId="16" fillId="0" borderId="0" xfId="0" applyFont="1" applyFill="1"/>
    <xf numFmtId="0" fontId="21" fillId="0" borderId="0" xfId="0" applyFont="1" applyFill="1"/>
    <xf numFmtId="0" fontId="14" fillId="0" borderId="0" xfId="0" applyFont="1" applyFill="1"/>
    <xf numFmtId="4" fontId="14" fillId="0" borderId="0" xfId="0" applyNumberFormat="1" applyFont="1" applyFill="1"/>
    <xf numFmtId="0" fontId="14" fillId="0" borderId="0" xfId="0" applyFont="1"/>
    <xf numFmtId="0" fontId="22" fillId="2" borderId="5" xfId="0" applyFont="1" applyFill="1" applyBorder="1"/>
    <xf numFmtId="0" fontId="14" fillId="0" borderId="5" xfId="0" applyFont="1" applyBorder="1"/>
    <xf numFmtId="0" fontId="1" fillId="0" borderId="0" xfId="0" applyFont="1"/>
    <xf numFmtId="0" fontId="14" fillId="0" borderId="0" xfId="0" applyFont="1" applyFill="1" applyAlignment="1">
      <alignment horizontal="right" vertical="top"/>
    </xf>
    <xf numFmtId="4" fontId="14" fillId="0" borderId="0" xfId="0" applyNumberFormat="1" applyFont="1"/>
    <xf numFmtId="0" fontId="22" fillId="0" borderId="5" xfId="0" applyNumberFormat="1" applyFont="1" applyFill="1" applyBorder="1" applyAlignment="1">
      <alignment horizontal="center"/>
    </xf>
    <xf numFmtId="4" fontId="22" fillId="0" borderId="5" xfId="0" applyNumberFormat="1" applyFont="1" applyFill="1" applyBorder="1" applyAlignment="1">
      <alignment horizontal="center"/>
    </xf>
    <xf numFmtId="0" fontId="14" fillId="0" borderId="0" xfId="0" applyNumberFormat="1" applyFont="1" applyAlignment="1"/>
    <xf numFmtId="0" fontId="14" fillId="0" borderId="5" xfId="0" applyNumberFormat="1" applyFont="1" applyBorder="1" applyAlignment="1"/>
    <xf numFmtId="0" fontId="14" fillId="0" borderId="5" xfId="0" applyNumberFormat="1" applyFont="1" applyFill="1" applyBorder="1" applyAlignment="1"/>
    <xf numFmtId="0" fontId="22" fillId="0" borderId="5" xfId="0" applyNumberFormat="1" applyFont="1" applyFill="1" applyBorder="1" applyAlignment="1">
      <alignment horizontal="center" wrapText="1"/>
    </xf>
    <xf numFmtId="4" fontId="22" fillId="0" borderId="5" xfId="0" applyNumberFormat="1" applyFont="1" applyFill="1" applyBorder="1" applyAlignment="1">
      <alignment horizontal="center" wrapText="1"/>
    </xf>
    <xf numFmtId="0" fontId="14" fillId="0" borderId="0" xfId="0" applyNumberFormat="1" applyFont="1" applyAlignment="1">
      <alignment wrapText="1"/>
    </xf>
    <xf numFmtId="0" fontId="13" fillId="0" borderId="0" xfId="0" applyFont="1" applyFill="1" applyAlignment="1">
      <alignment horizontal="left"/>
    </xf>
    <xf numFmtId="0" fontId="14" fillId="0" borderId="5" xfId="0" applyFont="1" applyFill="1" applyBorder="1" applyAlignment="1">
      <alignment vertical="top" wrapText="1"/>
    </xf>
    <xf numFmtId="0" fontId="14" fillId="0" borderId="5" xfId="0" applyFont="1" applyFill="1" applyBorder="1" applyAlignment="1">
      <alignment horizontal="center" vertical="top" wrapText="1"/>
    </xf>
    <xf numFmtId="4" fontId="14" fillId="0" borderId="5" xfId="0" applyNumberFormat="1" applyFont="1" applyFill="1" applyBorder="1" applyAlignment="1">
      <alignment horizontal="right" vertical="top" wrapText="1"/>
    </xf>
    <xf numFmtId="3" fontId="14" fillId="0" borderId="5" xfId="0" applyNumberFormat="1" applyFont="1" applyFill="1" applyBorder="1" applyAlignment="1">
      <alignment horizontal="center" vertical="top" wrapText="1"/>
    </xf>
    <xf numFmtId="164" fontId="14" fillId="0" borderId="5" xfId="0" applyNumberFormat="1" applyFont="1" applyFill="1" applyBorder="1" applyAlignment="1">
      <alignment horizontal="center" vertical="top" wrapText="1"/>
    </xf>
    <xf numFmtId="4" fontId="14" fillId="0" borderId="5" xfId="0" applyNumberFormat="1" applyFont="1" applyFill="1" applyBorder="1" applyAlignment="1">
      <alignment horizontal="center" vertical="top" wrapText="1"/>
    </xf>
    <xf numFmtId="0" fontId="5" fillId="0" borderId="0" xfId="0" applyFont="1"/>
    <xf numFmtId="0" fontId="14" fillId="0" borderId="5" xfId="0" applyFont="1" applyFill="1" applyBorder="1" applyAlignment="1">
      <alignment horizontal="left" vertical="top" wrapText="1" indent="1"/>
    </xf>
    <xf numFmtId="0" fontId="14" fillId="0" borderId="5" xfId="0" applyFont="1" applyFill="1" applyBorder="1" applyAlignment="1">
      <alignment horizontal="left" vertical="top" wrapText="1" indent="3"/>
    </xf>
    <xf numFmtId="0" fontId="14" fillId="0" borderId="3" xfId="0" applyFont="1" applyFill="1" applyBorder="1" applyAlignment="1">
      <alignment horizontal="center" vertical="top" wrapText="1"/>
    </xf>
    <xf numFmtId="0" fontId="25" fillId="0" borderId="5" xfId="0" applyFont="1" applyFill="1" applyBorder="1"/>
    <xf numFmtId="0" fontId="13" fillId="0" borderId="5" xfId="0" applyFont="1" applyFill="1" applyBorder="1" applyAlignment="1">
      <alignment horizontal="center" vertical="top" wrapText="1"/>
    </xf>
    <xf numFmtId="3" fontId="13" fillId="0" borderId="5" xfId="0" applyNumberFormat="1" applyFont="1" applyFill="1" applyBorder="1" applyAlignment="1">
      <alignment horizontal="center" vertical="top" wrapText="1"/>
    </xf>
    <xf numFmtId="1" fontId="14" fillId="0" borderId="5" xfId="0" applyNumberFormat="1" applyFont="1" applyFill="1" applyBorder="1" applyAlignment="1">
      <alignment horizontal="center" vertical="top" wrapText="1"/>
    </xf>
    <xf numFmtId="1" fontId="14" fillId="0" borderId="3" xfId="0" applyNumberFormat="1" applyFont="1" applyFill="1" applyBorder="1" applyAlignment="1">
      <alignment horizontal="center" vertical="top" wrapText="1"/>
    </xf>
    <xf numFmtId="165" fontId="14" fillId="0" borderId="5" xfId="0" applyNumberFormat="1" applyFont="1" applyFill="1" applyBorder="1" applyAlignment="1">
      <alignment horizontal="center" vertical="top" wrapText="1"/>
    </xf>
    <xf numFmtId="0" fontId="26" fillId="0" borderId="0" xfId="0" applyFont="1" applyFill="1"/>
    <xf numFmtId="0" fontId="5" fillId="0" borderId="0" xfId="0" applyFont="1" applyFill="1"/>
    <xf numFmtId="0" fontId="22" fillId="0" borderId="5" xfId="0" applyFont="1" applyFill="1" applyBorder="1" applyAlignment="1">
      <alignment vertical="top" wrapText="1"/>
    </xf>
    <xf numFmtId="0" fontId="22" fillId="0" borderId="5" xfId="0" applyFont="1" applyFill="1" applyBorder="1" applyAlignment="1">
      <alignment horizontal="center" vertical="top" wrapText="1"/>
    </xf>
    <xf numFmtId="3" fontId="22" fillId="0" borderId="5" xfId="0" applyNumberFormat="1" applyFont="1" applyFill="1" applyBorder="1" applyAlignment="1">
      <alignment horizontal="center" vertical="top" wrapText="1"/>
    </xf>
    <xf numFmtId="0" fontId="14" fillId="0" borderId="0" xfId="0" quotePrefix="1" applyFont="1"/>
    <xf numFmtId="0" fontId="26" fillId="0" borderId="0" xfId="0" applyFont="1"/>
    <xf numFmtId="0" fontId="14" fillId="0" borderId="0" xfId="0" applyFont="1" applyFill="1" applyBorder="1" applyAlignment="1">
      <alignment horizontal="left" vertical="top" wrapText="1"/>
    </xf>
    <xf numFmtId="0" fontId="22" fillId="0" borderId="0" xfId="0" applyFont="1" applyFill="1" applyBorder="1" applyAlignment="1">
      <alignment vertical="top" wrapText="1"/>
    </xf>
    <xf numFmtId="3" fontId="22" fillId="0" borderId="0" xfId="0" applyNumberFormat="1" applyFont="1" applyFill="1" applyBorder="1" applyAlignment="1">
      <alignment horizontal="center" vertical="top" wrapText="1"/>
    </xf>
    <xf numFmtId="3" fontId="22" fillId="0" borderId="0" xfId="0" applyNumberFormat="1" applyFont="1" applyFill="1" applyBorder="1" applyAlignment="1">
      <alignment horizontal="right" vertical="top" wrapText="1"/>
    </xf>
    <xf numFmtId="0" fontId="14" fillId="0" borderId="0" xfId="0" quotePrefix="1" applyFont="1" applyFill="1"/>
    <xf numFmtId="0" fontId="22" fillId="0" borderId="0" xfId="0" applyFont="1" applyFill="1" applyBorder="1" applyAlignment="1">
      <alignment horizontal="center" vertical="top" wrapText="1"/>
    </xf>
    <xf numFmtId="0" fontId="22" fillId="0" borderId="0" xfId="0" applyFont="1" applyFill="1"/>
    <xf numFmtId="0" fontId="8" fillId="0" borderId="0" xfId="0" applyFont="1" applyFill="1"/>
    <xf numFmtId="0" fontId="15" fillId="0" borderId="0" xfId="0" applyFont="1" applyFill="1"/>
    <xf numFmtId="0" fontId="27" fillId="0" borderId="0" xfId="0" applyFont="1"/>
    <xf numFmtId="0" fontId="14" fillId="0" borderId="0" xfId="0" applyFont="1" applyAlignment="1">
      <alignment horizontal="right" vertical="top"/>
    </xf>
    <xf numFmtId="0" fontId="22" fillId="0" borderId="5" xfId="0" applyNumberFormat="1" applyFont="1" applyFill="1" applyBorder="1" applyAlignment="1">
      <alignment horizontal="center" vertical="center"/>
    </xf>
    <xf numFmtId="0" fontId="14" fillId="0" borderId="0" xfId="0" applyFont="1" applyFill="1" applyBorder="1" applyAlignment="1">
      <alignment horizontal="center"/>
    </xf>
    <xf numFmtId="0" fontId="14" fillId="0" borderId="0" xfId="0" applyNumberFormat="1" applyFont="1" applyFill="1" applyAlignment="1"/>
    <xf numFmtId="0" fontId="14" fillId="0" borderId="0" xfId="0" applyNumberFormat="1" applyFont="1" applyFill="1" applyBorder="1" applyAlignment="1"/>
    <xf numFmtId="0" fontId="14" fillId="0" borderId="0" xfId="0" applyNumberFormat="1" applyFont="1" applyFill="1" applyAlignment="1">
      <alignment wrapText="1"/>
    </xf>
    <xf numFmtId="167" fontId="28" fillId="0" borderId="0" xfId="2" applyFont="1" applyFill="1" applyBorder="1" applyAlignment="1">
      <alignment horizontal="left" vertical="center"/>
    </xf>
    <xf numFmtId="0" fontId="14" fillId="0" borderId="0" xfId="0" applyFont="1" applyFill="1" applyAlignment="1">
      <alignment horizontal="left"/>
    </xf>
    <xf numFmtId="4" fontId="5" fillId="0" borderId="0" xfId="0" applyNumberFormat="1" applyFont="1" applyFill="1"/>
    <xf numFmtId="0" fontId="5" fillId="0" borderId="0" xfId="0" applyFont="1" applyFill="1" applyAlignment="1">
      <alignment horizontal="left"/>
    </xf>
    <xf numFmtId="0" fontId="1" fillId="0" borderId="0" xfId="0" applyFont="1" applyFill="1"/>
    <xf numFmtId="0" fontId="27" fillId="0" borderId="0" xfId="0" applyFont="1" applyFill="1"/>
    <xf numFmtId="3" fontId="5" fillId="0" borderId="0" xfId="0" applyNumberFormat="1" applyFont="1" applyFill="1"/>
    <xf numFmtId="4" fontId="0" fillId="0" borderId="0" xfId="0" applyNumberFormat="1"/>
    <xf numFmtId="0" fontId="14" fillId="0" borderId="0" xfId="0" applyNumberFormat="1" applyFont="1" applyFill="1" applyAlignment="1">
      <alignment vertical="top" wrapText="1"/>
    </xf>
    <xf numFmtId="2" fontId="14" fillId="0" borderId="0" xfId="0" applyNumberFormat="1" applyFont="1" applyFill="1" applyAlignment="1">
      <alignment vertical="top"/>
    </xf>
    <xf numFmtId="0" fontId="5" fillId="0" borderId="0" xfId="0" applyNumberFormat="1" applyFont="1" applyFill="1" applyAlignment="1">
      <alignment vertical="top"/>
    </xf>
    <xf numFmtId="0" fontId="0" fillId="0" borderId="0" xfId="0" applyFill="1"/>
    <xf numFmtId="0" fontId="9" fillId="0" borderId="0" xfId="0" applyFont="1" applyFill="1"/>
    <xf numFmtId="0" fontId="15" fillId="0" borderId="0" xfId="0" applyFont="1"/>
    <xf numFmtId="0" fontId="12" fillId="0" borderId="5" xfId="0" applyFont="1" applyFill="1" applyBorder="1" applyAlignment="1">
      <alignment horizontal="center" vertical="top" wrapText="1"/>
    </xf>
    <xf numFmtId="0" fontId="12" fillId="0" borderId="5" xfId="0" applyFont="1" applyFill="1" applyBorder="1" applyAlignment="1">
      <alignment vertical="top" wrapText="1"/>
    </xf>
    <xf numFmtId="6" fontId="14" fillId="0" borderId="5" xfId="0" applyNumberFormat="1" applyFont="1" applyFill="1" applyBorder="1" applyAlignment="1">
      <alignment horizontal="center" vertical="top" wrapText="1"/>
    </xf>
    <xf numFmtId="164" fontId="12" fillId="0" borderId="5" xfId="0" applyNumberFormat="1" applyFont="1" applyFill="1" applyBorder="1" applyAlignment="1">
      <alignment horizontal="center" vertical="top" wrapText="1"/>
    </xf>
    <xf numFmtId="6" fontId="12" fillId="0" borderId="5" xfId="0" applyNumberFormat="1" applyFont="1" applyFill="1" applyBorder="1" applyAlignment="1">
      <alignment horizontal="center" vertical="top" wrapText="1"/>
    </xf>
    <xf numFmtId="3" fontId="12" fillId="0" borderId="5" xfId="0" applyNumberFormat="1" applyFont="1" applyFill="1" applyBorder="1" applyAlignment="1">
      <alignment horizontal="center" vertical="top" wrapText="1"/>
    </xf>
    <xf numFmtId="6" fontId="12" fillId="0" borderId="5" xfId="0" applyNumberFormat="1" applyFont="1" applyFill="1" applyBorder="1" applyAlignment="1">
      <alignment horizontal="center" vertical="top"/>
    </xf>
    <xf numFmtId="3" fontId="12" fillId="0" borderId="5" xfId="0" applyNumberFormat="1" applyFont="1" applyFill="1" applyBorder="1" applyAlignment="1">
      <alignment horizontal="center" vertical="top"/>
    </xf>
    <xf numFmtId="0" fontId="14" fillId="0" borderId="0" xfId="0" applyFont="1" applyAlignment="1"/>
    <xf numFmtId="0" fontId="12" fillId="0" borderId="0" xfId="0" applyFont="1" applyFill="1" applyBorder="1" applyAlignment="1">
      <alignment vertical="top" wrapText="1"/>
    </xf>
    <xf numFmtId="6" fontId="12" fillId="0" borderId="0" xfId="0" applyNumberFormat="1" applyFont="1" applyFill="1" applyBorder="1" applyAlignment="1">
      <alignment horizontal="center" vertical="top"/>
    </xf>
    <xf numFmtId="3" fontId="26" fillId="0" borderId="0" xfId="0" applyNumberFormat="1" applyFont="1" applyFill="1" applyBorder="1" applyAlignment="1">
      <alignment horizontal="center" vertical="top"/>
    </xf>
    <xf numFmtId="3" fontId="12" fillId="0" borderId="0" xfId="0" applyNumberFormat="1" applyFont="1" applyFill="1" applyBorder="1" applyAlignment="1">
      <alignment horizontal="center" vertical="top"/>
    </xf>
    <xf numFmtId="0" fontId="14" fillId="0" borderId="0" xfId="0" applyFont="1" applyFill="1" applyAlignment="1">
      <alignment horizontal="left" vertical="top" wrapText="1"/>
    </xf>
    <xf numFmtId="15" fontId="15" fillId="0" borderId="0" xfId="0" applyNumberFormat="1" applyFont="1" applyFill="1"/>
    <xf numFmtId="0" fontId="15" fillId="0" borderId="18" xfId="0" applyFont="1" applyFill="1" applyBorder="1" applyAlignment="1">
      <alignment horizontal="center" vertical="top" wrapText="1"/>
    </xf>
    <xf numFmtId="0" fontId="15" fillId="0" borderId="19" xfId="0" applyFont="1" applyFill="1" applyBorder="1" applyAlignment="1">
      <alignment horizontal="center" vertical="top" wrapText="1"/>
    </xf>
    <xf numFmtId="0" fontId="15" fillId="0" borderId="20" xfId="0" applyFont="1" applyFill="1" applyBorder="1" applyAlignment="1">
      <alignment horizontal="center" vertical="top" wrapText="1"/>
    </xf>
    <xf numFmtId="0" fontId="15" fillId="0" borderId="21" xfId="0" applyFont="1" applyFill="1" applyBorder="1" applyAlignment="1">
      <alignment horizontal="center" vertical="top" wrapText="1"/>
    </xf>
    <xf numFmtId="0" fontId="15" fillId="0" borderId="20" xfId="0" applyFont="1" applyFill="1" applyBorder="1" applyAlignment="1">
      <alignment wrapText="1"/>
    </xf>
    <xf numFmtId="0" fontId="15" fillId="0" borderId="21" xfId="0" applyFont="1" applyFill="1" applyBorder="1" applyAlignment="1">
      <alignment horizontal="center" wrapText="1"/>
    </xf>
    <xf numFmtId="6" fontId="15" fillId="0" borderId="21" xfId="0" applyNumberFormat="1" applyFont="1" applyFill="1" applyBorder="1" applyAlignment="1">
      <alignment horizontal="center" wrapText="1"/>
    </xf>
    <xf numFmtId="0" fontId="15" fillId="0" borderId="21" xfId="0" applyFont="1" applyFill="1" applyBorder="1" applyAlignment="1">
      <alignment vertical="top" wrapText="1"/>
    </xf>
    <xf numFmtId="0" fontId="15" fillId="0" borderId="20" xfId="0" applyFont="1" applyBorder="1" applyAlignment="1">
      <alignment wrapText="1"/>
    </xf>
    <xf numFmtId="0" fontId="15" fillId="0" borderId="21" xfId="0" applyFont="1" applyBorder="1" applyAlignment="1">
      <alignment horizontal="center" wrapText="1"/>
    </xf>
    <xf numFmtId="6" fontId="15" fillId="0" borderId="21" xfId="0" applyNumberFormat="1" applyFont="1" applyBorder="1" applyAlignment="1">
      <alignment horizontal="center" wrapText="1"/>
    </xf>
    <xf numFmtId="0" fontId="15" fillId="0" borderId="0" xfId="0" applyFont="1" applyAlignment="1"/>
    <xf numFmtId="0" fontId="0" fillId="0" borderId="0" xfId="0" applyAlignment="1"/>
    <xf numFmtId="0" fontId="15" fillId="0" borderId="0" xfId="0" applyFont="1" applyBorder="1" applyAlignment="1">
      <alignment horizontal="center" wrapText="1"/>
    </xf>
    <xf numFmtId="6" fontId="15" fillId="0" borderId="0" xfId="0" applyNumberFormat="1" applyFont="1" applyBorder="1" applyAlignment="1">
      <alignment horizontal="center" wrapText="1"/>
    </xf>
    <xf numFmtId="0" fontId="14" fillId="0" borderId="0" xfId="0" applyFont="1" applyFill="1" applyAlignment="1">
      <alignment horizontal="left" vertical="top" wrapText="1"/>
    </xf>
    <xf numFmtId="44" fontId="14" fillId="0" borderId="5" xfId="5" applyFont="1" applyFill="1" applyBorder="1" applyAlignment="1">
      <alignment horizontal="right" vertical="top" wrapText="1"/>
    </xf>
    <xf numFmtId="168" fontId="22" fillId="0" borderId="5" xfId="5" applyNumberFormat="1" applyFont="1" applyFill="1" applyBorder="1" applyAlignment="1">
      <alignment horizontal="right" vertical="top" wrapText="1"/>
    </xf>
    <xf numFmtId="0" fontId="6" fillId="0" borderId="0" xfId="0" applyFont="1" applyFill="1"/>
    <xf numFmtId="166" fontId="14" fillId="0" borderId="0" xfId="0" applyNumberFormat="1" applyFont="1" applyFill="1" applyAlignment="1">
      <alignment vertical="top"/>
    </xf>
    <xf numFmtId="3" fontId="14" fillId="0" borderId="5" xfId="0" applyNumberFormat="1" applyFont="1" applyFill="1" applyBorder="1"/>
    <xf numFmtId="164" fontId="14" fillId="0" borderId="5" xfId="0" applyNumberFormat="1" applyFont="1" applyFill="1" applyBorder="1"/>
    <xf numFmtId="167" fontId="38" fillId="0" borderId="5" xfId="2" applyFont="1" applyFill="1" applyBorder="1" applyAlignment="1">
      <alignment horizontal="center" vertical="center" wrapText="1"/>
    </xf>
    <xf numFmtId="167" fontId="36" fillId="0" borderId="5" xfId="2" applyFont="1" applyFill="1" applyBorder="1" applyAlignment="1">
      <alignment horizontal="center" vertical="center" wrapText="1"/>
    </xf>
    <xf numFmtId="166" fontId="36" fillId="0" borderId="5" xfId="2" applyNumberFormat="1" applyFont="1" applyFill="1" applyBorder="1" applyAlignment="1">
      <alignment horizontal="right" wrapText="1"/>
    </xf>
    <xf numFmtId="166" fontId="14" fillId="0" borderId="0" xfId="0" applyNumberFormat="1" applyFont="1" applyFill="1" applyAlignment="1">
      <alignment horizontal="right" vertical="top"/>
    </xf>
    <xf numFmtId="0" fontId="14" fillId="0" borderId="12" xfId="3" applyFont="1" applyFill="1" applyBorder="1" applyAlignment="1">
      <alignment wrapText="1"/>
    </xf>
    <xf numFmtId="0" fontId="22" fillId="0" borderId="13" xfId="3" applyFont="1" applyFill="1" applyBorder="1" applyAlignment="1">
      <alignment vertical="center" wrapText="1"/>
    </xf>
    <xf numFmtId="0" fontId="22" fillId="0" borderId="14" xfId="3" applyFont="1" applyFill="1" applyBorder="1" applyAlignment="1">
      <alignment vertical="center" wrapText="1"/>
    </xf>
    <xf numFmtId="0" fontId="14" fillId="0" borderId="9" xfId="3" applyFont="1" applyFill="1" applyBorder="1"/>
    <xf numFmtId="166" fontId="14" fillId="0" borderId="9" xfId="4" applyNumberFormat="1" applyFont="1" applyBorder="1"/>
    <xf numFmtId="0" fontId="14" fillId="0" borderId="5" xfId="4" applyFont="1" applyFill="1" applyBorder="1"/>
    <xf numFmtId="166" fontId="14" fillId="0" borderId="5" xfId="4" applyNumberFormat="1" applyFont="1" applyBorder="1"/>
    <xf numFmtId="0" fontId="14" fillId="0" borderId="5" xfId="3" applyFont="1" applyFill="1" applyBorder="1"/>
    <xf numFmtId="0" fontId="18" fillId="0" borderId="0" xfId="1" applyFont="1" applyFill="1" applyAlignment="1">
      <alignment horizontal="right"/>
    </xf>
    <xf numFmtId="1" fontId="19" fillId="0" borderId="0" xfId="1" applyNumberFormat="1" applyFont="1" applyFill="1"/>
    <xf numFmtId="0" fontId="22" fillId="0" borderId="0" xfId="0" applyFont="1"/>
    <xf numFmtId="0" fontId="21" fillId="0" borderId="4" xfId="1" applyFont="1" applyBorder="1" applyAlignment="1">
      <alignment vertical="top" wrapText="1"/>
    </xf>
    <xf numFmtId="0" fontId="17" fillId="0" borderId="5" xfId="1" applyFont="1" applyBorder="1" applyAlignment="1">
      <alignment vertical="top" wrapText="1"/>
    </xf>
    <xf numFmtId="0" fontId="14" fillId="0" borderId="6" xfId="1" applyFont="1" applyBorder="1" applyAlignment="1">
      <alignment horizontal="center" vertical="top" wrapText="1"/>
    </xf>
    <xf numFmtId="0" fontId="14" fillId="0" borderId="7" xfId="1" applyFont="1" applyBorder="1" applyAlignment="1">
      <alignment horizontal="center" vertical="top" wrapText="1"/>
    </xf>
    <xf numFmtId="0" fontId="14" fillId="0" borderId="7" xfId="1" applyFont="1" applyFill="1" applyBorder="1" applyAlignment="1">
      <alignment horizontal="center" vertical="top" wrapText="1"/>
    </xf>
    <xf numFmtId="165" fontId="14" fillId="0" borderId="5" xfId="1" applyNumberFormat="1" applyFont="1" applyFill="1" applyBorder="1" applyAlignment="1">
      <alignment horizontal="center" vertical="top" wrapText="1"/>
    </xf>
    <xf numFmtId="3" fontId="22" fillId="0" borderId="5" xfId="1" applyNumberFormat="1" applyFont="1" applyFill="1" applyBorder="1" applyAlignment="1">
      <alignment horizontal="center" vertical="top" wrapText="1"/>
    </xf>
    <xf numFmtId="0" fontId="14" fillId="0" borderId="4" xfId="1" applyFont="1" applyBorder="1" applyAlignment="1">
      <alignment horizontal="left" vertical="top" wrapText="1"/>
    </xf>
    <xf numFmtId="0" fontId="17" fillId="0" borderId="0" xfId="0" applyFont="1"/>
    <xf numFmtId="0" fontId="17" fillId="0" borderId="0" xfId="0" quotePrefix="1" applyFont="1"/>
    <xf numFmtId="0" fontId="17" fillId="0" borderId="0" xfId="1" applyFont="1" applyFill="1"/>
    <xf numFmtId="0" fontId="22" fillId="0" borderId="5" xfId="0" applyFont="1" applyBorder="1"/>
    <xf numFmtId="0" fontId="22" fillId="0" borderId="5" xfId="0" applyFont="1" applyBorder="1" applyAlignment="1">
      <alignment horizontal="center"/>
    </xf>
    <xf numFmtId="2" fontId="14" fillId="0" borderId="5" xfId="0" applyNumberFormat="1" applyFont="1" applyBorder="1"/>
    <xf numFmtId="0" fontId="14" fillId="3" borderId="5" xfId="0" applyFont="1" applyFill="1" applyBorder="1"/>
    <xf numFmtId="0" fontId="14" fillId="0" borderId="5" xfId="0" applyFont="1" applyBorder="1" applyAlignment="1">
      <alignment horizontal="right"/>
    </xf>
    <xf numFmtId="0" fontId="14" fillId="4" borderId="5" xfId="0" applyFont="1" applyFill="1" applyBorder="1"/>
    <xf numFmtId="0" fontId="14" fillId="5" borderId="5" xfId="0" applyFont="1" applyFill="1" applyBorder="1"/>
    <xf numFmtId="0" fontId="14" fillId="6" borderId="5" xfId="0" applyFont="1" applyFill="1" applyBorder="1"/>
    <xf numFmtId="0" fontId="14" fillId="0" borderId="5" xfId="0" applyFont="1" applyFill="1" applyBorder="1"/>
    <xf numFmtId="168" fontId="13" fillId="0" borderId="5" xfId="5" applyNumberFormat="1" applyFont="1" applyFill="1" applyBorder="1" applyAlignment="1">
      <alignment horizontal="right" vertical="top" wrapText="1"/>
    </xf>
    <xf numFmtId="0" fontId="8" fillId="0" borderId="8" xfId="0" applyFont="1" applyFill="1" applyBorder="1" applyAlignment="1">
      <alignment horizontal="left" vertical="top" wrapText="1"/>
    </xf>
    <xf numFmtId="0" fontId="10" fillId="0" borderId="1" xfId="1" applyFont="1" applyBorder="1" applyAlignment="1">
      <alignment horizontal="center" vertical="top" wrapText="1"/>
    </xf>
    <xf numFmtId="0" fontId="10" fillId="0" borderId="2" xfId="1" applyFont="1" applyBorder="1" applyAlignment="1">
      <alignment horizontal="center" vertical="top" wrapText="1"/>
    </xf>
    <xf numFmtId="0" fontId="10" fillId="0" borderId="3" xfId="1" applyFont="1" applyBorder="1" applyAlignment="1">
      <alignment horizontal="center" vertical="top" wrapText="1"/>
    </xf>
    <xf numFmtId="0" fontId="11" fillId="0" borderId="1" xfId="1" applyFont="1" applyBorder="1" applyAlignment="1">
      <alignment horizontal="center" vertical="top" wrapText="1"/>
    </xf>
    <xf numFmtId="0" fontId="11" fillId="0" borderId="3" xfId="1" applyFont="1" applyBorder="1" applyAlignment="1">
      <alignment horizontal="center" vertical="top" wrapText="1"/>
    </xf>
    <xf numFmtId="0" fontId="21" fillId="0" borderId="1" xfId="1" applyFont="1" applyBorder="1" applyAlignment="1">
      <alignment horizontal="center" vertical="top" wrapText="1"/>
    </xf>
    <xf numFmtId="0" fontId="21" fillId="0" borderId="2" xfId="1" applyFont="1" applyBorder="1" applyAlignment="1">
      <alignment horizontal="center" vertical="top" wrapText="1"/>
    </xf>
    <xf numFmtId="0" fontId="21" fillId="0" borderId="3" xfId="1" applyFont="1" applyBorder="1" applyAlignment="1">
      <alignment horizontal="center" vertical="top" wrapText="1"/>
    </xf>
    <xf numFmtId="0" fontId="17" fillId="0" borderId="1" xfId="1" applyFont="1" applyBorder="1" applyAlignment="1">
      <alignment horizontal="center" vertical="top" wrapText="1"/>
    </xf>
    <xf numFmtId="0" fontId="17" fillId="0" borderId="3" xfId="1" applyFont="1" applyBorder="1" applyAlignment="1">
      <alignment horizontal="center" vertical="top" wrapText="1"/>
    </xf>
    <xf numFmtId="0" fontId="6" fillId="0" borderId="8" xfId="0" applyFont="1" applyFill="1" applyBorder="1" applyAlignment="1">
      <alignment horizontal="left" vertical="top" wrapText="1"/>
    </xf>
    <xf numFmtId="0" fontId="10" fillId="0" borderId="5" xfId="1" applyFont="1" applyBorder="1" applyAlignment="1">
      <alignment horizontal="center" vertical="top" wrapText="1"/>
    </xf>
    <xf numFmtId="0" fontId="14" fillId="0" borderId="0" xfId="0" applyNumberFormat="1" applyFont="1" applyFill="1" applyAlignment="1">
      <alignment horizontal="left" vertical="top" wrapText="1"/>
    </xf>
    <xf numFmtId="0" fontId="22" fillId="0" borderId="6" xfId="0" applyNumberFormat="1" applyFont="1" applyFill="1" applyBorder="1" applyAlignment="1">
      <alignment horizontal="left" wrapText="1"/>
    </xf>
    <xf numFmtId="0" fontId="22" fillId="0" borderId="9" xfId="0" applyNumberFormat="1" applyFont="1" applyFill="1" applyBorder="1" applyAlignment="1">
      <alignment horizontal="left" wrapText="1"/>
    </xf>
    <xf numFmtId="167" fontId="22" fillId="0" borderId="10" xfId="2" applyFont="1" applyFill="1" applyBorder="1" applyAlignment="1">
      <alignment horizontal="left" wrapText="1"/>
    </xf>
    <xf numFmtId="167" fontId="37" fillId="0" borderId="10" xfId="2" applyFont="1" applyFill="1" applyBorder="1" applyAlignment="1">
      <alignment horizontal="left" wrapText="1"/>
    </xf>
    <xf numFmtId="3" fontId="13" fillId="0" borderId="1" xfId="0" applyNumberFormat="1" applyFont="1" applyFill="1" applyBorder="1" applyAlignment="1">
      <alignment horizontal="center" vertical="top" wrapText="1"/>
    </xf>
    <xf numFmtId="3" fontId="13" fillId="0" borderId="2" xfId="0" applyNumberFormat="1" applyFont="1" applyFill="1" applyBorder="1" applyAlignment="1">
      <alignment horizontal="center" vertical="top" wrapText="1"/>
    </xf>
    <xf numFmtId="3" fontId="13" fillId="0" borderId="3" xfId="0" applyNumberFormat="1" applyFont="1" applyFill="1" applyBorder="1" applyAlignment="1">
      <alignment horizontal="center" vertical="top" wrapText="1"/>
    </xf>
    <xf numFmtId="3" fontId="22" fillId="0" borderId="5" xfId="0" applyNumberFormat="1" applyFont="1" applyFill="1" applyBorder="1" applyAlignment="1">
      <alignment horizontal="center" vertical="top" wrapText="1"/>
    </xf>
    <xf numFmtId="2" fontId="14" fillId="0" borderId="0" xfId="0" applyNumberFormat="1" applyFont="1" applyFill="1" applyAlignment="1">
      <alignment horizontal="left" vertical="top" wrapText="1"/>
    </xf>
    <xf numFmtId="0" fontId="6" fillId="0" borderId="0" xfId="0" applyFont="1" applyFill="1" applyAlignment="1">
      <alignment horizontal="left" wrapText="1"/>
    </xf>
    <xf numFmtId="0" fontId="14" fillId="0" borderId="0" xfId="0" applyFont="1" applyFill="1" applyAlignment="1">
      <alignment horizontal="left" wrapText="1"/>
    </xf>
    <xf numFmtId="0" fontId="22" fillId="0" borderId="5" xfId="0" applyNumberFormat="1" applyFont="1" applyFill="1" applyBorder="1" applyAlignment="1">
      <alignment horizontal="left" wrapText="1"/>
    </xf>
    <xf numFmtId="0" fontId="22" fillId="0" borderId="11" xfId="3" applyFont="1" applyFill="1" applyBorder="1" applyAlignment="1">
      <alignment horizontal="left"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14" fillId="0" borderId="0" xfId="0" applyFont="1" applyFill="1" applyAlignment="1">
      <alignment horizontal="left"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5" fillId="0" borderId="0" xfId="0" applyFont="1" applyFill="1" applyAlignment="1">
      <alignment horizontal="left" wrapText="1"/>
    </xf>
    <xf numFmtId="0" fontId="22" fillId="0" borderId="6" xfId="0" applyFont="1" applyBorder="1" applyAlignment="1">
      <alignment horizontal="center"/>
    </xf>
    <xf numFmtId="0" fontId="22" fillId="0" borderId="9" xfId="0" applyFont="1" applyBorder="1" applyAlignment="1">
      <alignment horizontal="center"/>
    </xf>
    <xf numFmtId="0" fontId="32" fillId="0" borderId="15" xfId="0" applyFont="1" applyFill="1" applyBorder="1" applyAlignment="1">
      <alignment horizontal="center" wrapText="1"/>
    </xf>
    <xf numFmtId="0" fontId="32" fillId="0" borderId="16" xfId="0" applyFont="1" applyFill="1" applyBorder="1" applyAlignment="1">
      <alignment horizontal="center" wrapText="1"/>
    </xf>
    <xf numFmtId="0" fontId="32" fillId="0" borderId="17" xfId="0" applyFont="1" applyFill="1" applyBorder="1" applyAlignment="1">
      <alignment horizontal="center" wrapText="1"/>
    </xf>
    <xf numFmtId="0" fontId="33" fillId="0" borderId="22" xfId="0" applyFont="1" applyBorder="1" applyAlignment="1">
      <alignment wrapText="1"/>
    </xf>
    <xf numFmtId="0" fontId="0" fillId="0" borderId="22" xfId="0" applyBorder="1" applyAlignment="1">
      <alignment wrapText="1"/>
    </xf>
    <xf numFmtId="0" fontId="8" fillId="0" borderId="0" xfId="0" applyFont="1" applyAlignment="1">
      <alignment wrapText="1"/>
    </xf>
    <xf numFmtId="0" fontId="0" fillId="0" borderId="0" xfId="0" applyAlignment="1">
      <alignment wrapText="1"/>
    </xf>
    <xf numFmtId="0" fontId="22" fillId="0" borderId="6" xfId="0" applyFont="1" applyBorder="1" applyAlignment="1">
      <alignment horizontal="center" wrapText="1"/>
    </xf>
    <xf numFmtId="0" fontId="22" fillId="0" borderId="9" xfId="0" applyFont="1" applyBorder="1" applyAlignment="1">
      <alignment horizontal="center" wrapText="1"/>
    </xf>
    <xf numFmtId="0" fontId="22" fillId="0" borderId="1" xfId="0" applyFont="1" applyBorder="1" applyAlignment="1">
      <alignment horizontal="center"/>
    </xf>
    <xf numFmtId="0" fontId="22" fillId="0" borderId="2" xfId="0" applyFont="1" applyBorder="1" applyAlignment="1">
      <alignment horizontal="center"/>
    </xf>
  </cellXfs>
  <cellStyles count="6">
    <cellStyle name="Currency" xfId="5" builtinId="4"/>
    <cellStyle name="Normal" xfId="0" builtinId="0"/>
    <cellStyle name="Normal 2" xfId="1" xr:uid="{5C037C89-E01F-4DA0-8053-E140EECAC9FB}"/>
    <cellStyle name="Normal_HMIWI EG SS" xfId="4" xr:uid="{F314C033-40D1-4406-8E11-C0399EFE66AA}"/>
    <cellStyle name="Normal_ICR Cost Inputs" xfId="3" xr:uid="{503B6A3A-76D6-41AC-8C35-479888FBBA4C}"/>
    <cellStyle name="Normal_SSI Burden Estimate BML 060710" xfId="2" xr:uid="{B4A9E46E-D606-4C25-9860-1F8DD22F43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3544-C5BF-461F-8640-11051590C49F}">
  <dimension ref="A1:G36"/>
  <sheetViews>
    <sheetView tabSelected="1" topLeftCell="A17" workbookViewId="0"/>
  </sheetViews>
  <sheetFormatPr defaultRowHeight="15" x14ac:dyDescent="0.25"/>
  <cols>
    <col min="2" max="2" width="15.140625" customWidth="1"/>
    <col min="3" max="3" width="17" customWidth="1"/>
    <col min="4" max="4" width="18.140625" customWidth="1"/>
    <col min="5" max="5" width="17.7109375" customWidth="1"/>
    <col min="6" max="6" width="16" customWidth="1"/>
    <col min="7" max="7" width="39.28515625" customWidth="1"/>
  </cols>
  <sheetData>
    <row r="1" spans="1:7" x14ac:dyDescent="0.25">
      <c r="A1" s="164" t="s">
        <v>0</v>
      </c>
      <c r="B1" s="4"/>
      <c r="C1" s="4"/>
      <c r="D1" s="4"/>
      <c r="E1" s="4"/>
      <c r="F1" s="4"/>
      <c r="G1" s="1"/>
    </row>
    <row r="2" spans="1:7" ht="15.75" x14ac:dyDescent="0.25">
      <c r="A2" s="192" t="s">
        <v>1</v>
      </c>
      <c r="B2" s="193"/>
      <c r="C2" s="193"/>
      <c r="D2" s="193"/>
      <c r="E2" s="193"/>
      <c r="F2" s="194"/>
      <c r="G2" s="1"/>
    </row>
    <row r="3" spans="1:7" ht="36" x14ac:dyDescent="0.25">
      <c r="A3" s="165"/>
      <c r="B3" s="195" t="s">
        <v>2</v>
      </c>
      <c r="C3" s="196"/>
      <c r="D3" s="166" t="s">
        <v>3</v>
      </c>
      <c r="E3" s="195"/>
      <c r="F3" s="196"/>
      <c r="G3" s="1"/>
    </row>
    <row r="4" spans="1:7" x14ac:dyDescent="0.25">
      <c r="A4" s="167"/>
      <c r="B4" s="168" t="s">
        <v>4</v>
      </c>
      <c r="C4" s="168" t="s">
        <v>5</v>
      </c>
      <c r="D4" s="168" t="s">
        <v>6</v>
      </c>
      <c r="E4" s="168" t="s">
        <v>7</v>
      </c>
      <c r="F4" s="168" t="s">
        <v>8</v>
      </c>
      <c r="G4" s="13" t="s">
        <v>9</v>
      </c>
    </row>
    <row r="5" spans="1:7" ht="63.75" x14ac:dyDescent="0.25">
      <c r="A5" s="168" t="s">
        <v>10</v>
      </c>
      <c r="B5" s="168" t="s">
        <v>11</v>
      </c>
      <c r="C5" s="168" t="s">
        <v>12</v>
      </c>
      <c r="D5" s="169" t="s">
        <v>13</v>
      </c>
      <c r="E5" s="168" t="s">
        <v>14</v>
      </c>
      <c r="F5" s="168" t="s">
        <v>1</v>
      </c>
      <c r="G5" s="172" t="s">
        <v>15</v>
      </c>
    </row>
    <row r="6" spans="1:7" x14ac:dyDescent="0.25">
      <c r="A6" s="168"/>
      <c r="B6" s="168"/>
      <c r="C6" s="168"/>
      <c r="D6" s="168"/>
      <c r="E6" s="168"/>
      <c r="F6" s="168" t="s">
        <v>16</v>
      </c>
      <c r="G6" s="1"/>
    </row>
    <row r="7" spans="1:7" x14ac:dyDescent="0.25">
      <c r="A7" s="14">
        <v>1</v>
      </c>
      <c r="B7" s="15">
        <f>SUM('Respondent Burden'!M3:M4)</f>
        <v>66.400000000000006</v>
      </c>
      <c r="C7" s="15">
        <f>F22</f>
        <v>4962.3999999999987</v>
      </c>
      <c r="D7" s="16">
        <v>0</v>
      </c>
      <c r="E7" s="17">
        <v>0</v>
      </c>
      <c r="F7" s="170">
        <f>B7+C7+D7-E7</f>
        <v>5028.7999999999984</v>
      </c>
      <c r="G7" s="1"/>
    </row>
    <row r="8" spans="1:7" x14ac:dyDescent="0.25">
      <c r="A8" s="14">
        <v>2</v>
      </c>
      <c r="B8" s="15">
        <f>B7</f>
        <v>66.400000000000006</v>
      </c>
      <c r="C8" s="15">
        <f>F7</f>
        <v>5028.7999999999984</v>
      </c>
      <c r="D8" s="16">
        <v>0</v>
      </c>
      <c r="E8" s="16">
        <v>0</v>
      </c>
      <c r="F8" s="170">
        <f t="shared" ref="F8:F9" si="0">B8+C8+D8-E8</f>
        <v>5095.199999999998</v>
      </c>
      <c r="G8" s="1"/>
    </row>
    <row r="9" spans="1:7" x14ac:dyDescent="0.25">
      <c r="A9" s="14">
        <v>3</v>
      </c>
      <c r="B9" s="15">
        <f>B8</f>
        <v>66.400000000000006</v>
      </c>
      <c r="C9" s="15">
        <f>F8</f>
        <v>5095.199999999998</v>
      </c>
      <c r="D9" s="16">
        <v>0</v>
      </c>
      <c r="E9" s="16">
        <v>0</v>
      </c>
      <c r="F9" s="170">
        <f t="shared" si="0"/>
        <v>5161.5999999999976</v>
      </c>
      <c r="G9" s="1"/>
    </row>
    <row r="10" spans="1:7" x14ac:dyDescent="0.25">
      <c r="A10" s="14" t="s">
        <v>17</v>
      </c>
      <c r="B10" s="15">
        <f>AVERAGE(B7:B9)</f>
        <v>66.400000000000006</v>
      </c>
      <c r="C10" s="15">
        <f t="shared" ref="C10:E10" si="1">AVERAGE(C7:C9)</f>
        <v>5028.7999999999984</v>
      </c>
      <c r="D10" s="17">
        <f t="shared" si="1"/>
        <v>0</v>
      </c>
      <c r="E10" s="17">
        <f t="shared" si="1"/>
        <v>0</v>
      </c>
      <c r="F10" s="171">
        <f>AVERAGE(F7:F9)</f>
        <v>5095.199999999998</v>
      </c>
      <c r="G10" s="2"/>
    </row>
    <row r="11" spans="1:7" ht="15.75" x14ac:dyDescent="0.25">
      <c r="A11" s="197" t="s">
        <v>165</v>
      </c>
      <c r="B11" s="197"/>
      <c r="C11" s="197"/>
      <c r="D11" s="197"/>
      <c r="E11" s="197"/>
      <c r="F11" s="197"/>
      <c r="G11" s="2"/>
    </row>
    <row r="12" spans="1:7" ht="15.75" x14ac:dyDescent="0.25">
      <c r="A12" s="3"/>
      <c r="B12" s="3"/>
      <c r="C12" s="3"/>
      <c r="D12" s="3"/>
      <c r="E12" s="3"/>
      <c r="F12" s="3"/>
      <c r="G12" s="4"/>
    </row>
    <row r="13" spans="1:7" ht="15.75" x14ac:dyDescent="0.25">
      <c r="A13" s="5"/>
      <c r="B13" s="5"/>
      <c r="C13" s="5"/>
      <c r="D13" s="5"/>
      <c r="E13" s="5"/>
      <c r="F13" s="5"/>
      <c r="G13" s="6"/>
    </row>
    <row r="14" spans="1:7" x14ac:dyDescent="0.25">
      <c r="A14" s="7" t="s">
        <v>18</v>
      </c>
      <c r="B14" s="6"/>
      <c r="C14" s="6"/>
      <c r="D14" s="6"/>
      <c r="E14" s="6"/>
      <c r="F14" s="6"/>
      <c r="G14" s="6"/>
    </row>
    <row r="15" spans="1:7" ht="15.75" x14ac:dyDescent="0.25">
      <c r="A15" s="187" t="s">
        <v>1</v>
      </c>
      <c r="B15" s="188"/>
      <c r="C15" s="188"/>
      <c r="D15" s="188"/>
      <c r="E15" s="188"/>
      <c r="F15" s="189"/>
      <c r="G15" s="6"/>
    </row>
    <row r="16" spans="1:7" ht="36" x14ac:dyDescent="0.25">
      <c r="A16" s="8"/>
      <c r="B16" s="190" t="s">
        <v>2</v>
      </c>
      <c r="C16" s="191"/>
      <c r="D16" s="9" t="s">
        <v>3</v>
      </c>
      <c r="E16" s="190"/>
      <c r="F16" s="191"/>
      <c r="G16" s="6"/>
    </row>
    <row r="17" spans="1:7" x14ac:dyDescent="0.25">
      <c r="A17" s="10"/>
      <c r="B17" s="11" t="s">
        <v>4</v>
      </c>
      <c r="C17" s="11" t="s">
        <v>5</v>
      </c>
      <c r="D17" s="11" t="s">
        <v>6</v>
      </c>
      <c r="E17" s="11" t="s">
        <v>7</v>
      </c>
      <c r="F17" s="11" t="s">
        <v>8</v>
      </c>
      <c r="G17" s="6"/>
    </row>
    <row r="18" spans="1:7" ht="51" x14ac:dyDescent="0.25">
      <c r="A18" s="11" t="s">
        <v>10</v>
      </c>
      <c r="B18" s="11" t="s">
        <v>11</v>
      </c>
      <c r="C18" s="11" t="s">
        <v>12</v>
      </c>
      <c r="D18" s="12" t="s">
        <v>13</v>
      </c>
      <c r="E18" s="11" t="s">
        <v>14</v>
      </c>
      <c r="F18" s="11" t="s">
        <v>1</v>
      </c>
      <c r="G18" s="6"/>
    </row>
    <row r="19" spans="1:7" x14ac:dyDescent="0.25">
      <c r="A19" s="11"/>
      <c r="B19" s="11"/>
      <c r="C19" s="11"/>
      <c r="D19" s="11"/>
      <c r="E19" s="11"/>
      <c r="F19" s="11" t="s">
        <v>16</v>
      </c>
      <c r="G19" s="13"/>
    </row>
    <row r="20" spans="1:7" x14ac:dyDescent="0.25">
      <c r="A20" s="14">
        <v>1</v>
      </c>
      <c r="B20" s="15">
        <f>SUM('Respondent Burden'!M3:M4)</f>
        <v>66.400000000000006</v>
      </c>
      <c r="C20" s="15">
        <f>4763.2</f>
        <v>4763.2</v>
      </c>
      <c r="D20" s="16">
        <v>0</v>
      </c>
      <c r="E20" s="17">
        <v>0</v>
      </c>
      <c r="F20" s="15">
        <f>B20+C20+D20-E20</f>
        <v>4829.5999999999995</v>
      </c>
      <c r="G20" s="18"/>
    </row>
    <row r="21" spans="1:7" x14ac:dyDescent="0.25">
      <c r="A21" s="14">
        <v>2</v>
      </c>
      <c r="B21" s="15">
        <f>B20</f>
        <v>66.400000000000006</v>
      </c>
      <c r="C21" s="15">
        <f>F20</f>
        <v>4829.5999999999995</v>
      </c>
      <c r="D21" s="16">
        <v>0</v>
      </c>
      <c r="E21" s="16">
        <v>0</v>
      </c>
      <c r="F21" s="17">
        <f t="shared" ref="F21:F22" si="2">B21+C21+D21-E21</f>
        <v>4895.9999999999991</v>
      </c>
      <c r="G21" s="6"/>
    </row>
    <row r="22" spans="1:7" x14ac:dyDescent="0.25">
      <c r="A22" s="14">
        <v>3</v>
      </c>
      <c r="B22" s="15">
        <f>B21</f>
        <v>66.400000000000006</v>
      </c>
      <c r="C22" s="17">
        <f>F21</f>
        <v>4895.9999999999991</v>
      </c>
      <c r="D22" s="16">
        <v>0</v>
      </c>
      <c r="E22" s="16">
        <v>0</v>
      </c>
      <c r="F22" s="15">
        <f t="shared" si="2"/>
        <v>4962.3999999999987</v>
      </c>
      <c r="G22" s="6"/>
    </row>
    <row r="23" spans="1:7" x14ac:dyDescent="0.25">
      <c r="A23" s="14" t="s">
        <v>17</v>
      </c>
      <c r="B23" s="15">
        <f>AVERAGE(B20:B22)</f>
        <v>66.400000000000006</v>
      </c>
      <c r="C23" s="15">
        <f>AVERAGE(C20:C22)</f>
        <v>4829.5999999999995</v>
      </c>
      <c r="D23" s="17">
        <f t="shared" ref="D23:E23" si="3">AVERAGE(D20:D22)</f>
        <v>0</v>
      </c>
      <c r="E23" s="17">
        <f t="shared" si="3"/>
        <v>0</v>
      </c>
      <c r="F23" s="17">
        <f>AVERAGE(F20:F22)</f>
        <v>4895.9999999999991</v>
      </c>
      <c r="G23" s="19"/>
    </row>
    <row r="24" spans="1:7" ht="15.75" x14ac:dyDescent="0.25">
      <c r="A24" s="186" t="s">
        <v>19</v>
      </c>
      <c r="B24" s="186"/>
      <c r="C24" s="186"/>
      <c r="D24" s="186"/>
      <c r="E24" s="186"/>
      <c r="F24" s="186"/>
      <c r="G24" s="20"/>
    </row>
    <row r="25" spans="1:7" ht="15.75" x14ac:dyDescent="0.25">
      <c r="A25" s="5"/>
      <c r="B25" s="5"/>
      <c r="C25" s="5"/>
      <c r="D25" s="5"/>
      <c r="E25" s="5"/>
      <c r="F25" s="5"/>
      <c r="G25" s="20"/>
    </row>
    <row r="26" spans="1:7" x14ac:dyDescent="0.25">
      <c r="A26" s="6"/>
      <c r="B26" s="6"/>
      <c r="C26" s="6"/>
      <c r="D26" s="6"/>
      <c r="E26" s="6"/>
      <c r="F26" s="6"/>
      <c r="G26" s="6"/>
    </row>
    <row r="27" spans="1:7" x14ac:dyDescent="0.25">
      <c r="A27" s="7" t="s">
        <v>20</v>
      </c>
      <c r="B27" s="6"/>
      <c r="C27" s="6"/>
      <c r="D27" s="6"/>
      <c r="E27" s="6"/>
      <c r="F27" s="6"/>
      <c r="G27" s="6"/>
    </row>
    <row r="28" spans="1:7" ht="15.75" x14ac:dyDescent="0.25">
      <c r="A28" s="187" t="s">
        <v>1</v>
      </c>
      <c r="B28" s="188"/>
      <c r="C28" s="188"/>
      <c r="D28" s="188"/>
      <c r="E28" s="188"/>
      <c r="F28" s="189"/>
      <c r="G28" s="6"/>
    </row>
    <row r="29" spans="1:7" ht="36" x14ac:dyDescent="0.25">
      <c r="A29" s="8"/>
      <c r="B29" s="190" t="s">
        <v>2</v>
      </c>
      <c r="C29" s="191"/>
      <c r="D29" s="9" t="s">
        <v>3</v>
      </c>
      <c r="E29" s="190"/>
      <c r="F29" s="191"/>
      <c r="G29" s="6"/>
    </row>
    <row r="30" spans="1:7" x14ac:dyDescent="0.25">
      <c r="A30" s="10"/>
      <c r="B30" s="11" t="s">
        <v>4</v>
      </c>
      <c r="C30" s="11" t="s">
        <v>5</v>
      </c>
      <c r="D30" s="11" t="s">
        <v>6</v>
      </c>
      <c r="E30" s="11" t="s">
        <v>7</v>
      </c>
      <c r="F30" s="11" t="s">
        <v>8</v>
      </c>
      <c r="G30" s="6"/>
    </row>
    <row r="31" spans="1:7" ht="51" x14ac:dyDescent="0.25">
      <c r="A31" s="11" t="s">
        <v>10</v>
      </c>
      <c r="B31" s="11" t="s">
        <v>11</v>
      </c>
      <c r="C31" s="11" t="s">
        <v>12</v>
      </c>
      <c r="D31" s="12" t="s">
        <v>13</v>
      </c>
      <c r="E31" s="11" t="s">
        <v>14</v>
      </c>
      <c r="F31" s="11" t="s">
        <v>1</v>
      </c>
      <c r="G31" s="6"/>
    </row>
    <row r="32" spans="1:7" x14ac:dyDescent="0.25">
      <c r="A32" s="11"/>
      <c r="B32" s="11"/>
      <c r="C32" s="11"/>
      <c r="D32" s="11"/>
      <c r="E32" s="11"/>
      <c r="F32" s="11" t="s">
        <v>16</v>
      </c>
      <c r="G32" s="6"/>
    </row>
    <row r="33" spans="1:7" x14ac:dyDescent="0.25">
      <c r="A33" s="21">
        <v>1</v>
      </c>
      <c r="B33" s="21">
        <v>66.400000000000006</v>
      </c>
      <c r="C33" s="22">
        <v>4564</v>
      </c>
      <c r="D33" s="21">
        <v>0</v>
      </c>
      <c r="E33" s="21">
        <v>0</v>
      </c>
      <c r="F33" s="23">
        <v>4630.3999999999996</v>
      </c>
      <c r="G33" s="6"/>
    </row>
    <row r="34" spans="1:7" x14ac:dyDescent="0.25">
      <c r="A34" s="21">
        <v>2</v>
      </c>
      <c r="B34" s="21">
        <v>66.400000000000006</v>
      </c>
      <c r="C34" s="23">
        <v>4630.3999999999996</v>
      </c>
      <c r="D34" s="21">
        <v>0</v>
      </c>
      <c r="E34" s="21">
        <v>0</v>
      </c>
      <c r="F34" s="23">
        <v>4696.8</v>
      </c>
      <c r="G34" s="6"/>
    </row>
    <row r="35" spans="1:7" x14ac:dyDescent="0.25">
      <c r="A35" s="21">
        <v>3</v>
      </c>
      <c r="B35" s="21">
        <v>66.400000000000006</v>
      </c>
      <c r="C35" s="23">
        <v>4696.8</v>
      </c>
      <c r="D35" s="21">
        <v>0</v>
      </c>
      <c r="E35" s="21">
        <v>0</v>
      </c>
      <c r="F35" s="23">
        <v>4763.2</v>
      </c>
      <c r="G35" s="6"/>
    </row>
    <row r="36" spans="1:7" x14ac:dyDescent="0.25">
      <c r="A36" s="21" t="s">
        <v>17</v>
      </c>
      <c r="B36" s="21">
        <v>66.400000000000006</v>
      </c>
      <c r="C36" s="22">
        <v>4630</v>
      </c>
      <c r="D36" s="21">
        <v>0</v>
      </c>
      <c r="E36" s="21">
        <v>0</v>
      </c>
      <c r="F36" s="22">
        <v>4697</v>
      </c>
      <c r="G36" s="6"/>
    </row>
  </sheetData>
  <mergeCells count="11">
    <mergeCell ref="A24:F24"/>
    <mergeCell ref="A28:F28"/>
    <mergeCell ref="B29:C29"/>
    <mergeCell ref="E29:F29"/>
    <mergeCell ref="A2:F2"/>
    <mergeCell ref="B3:C3"/>
    <mergeCell ref="E3:F3"/>
    <mergeCell ref="A11:F11"/>
    <mergeCell ref="A15:F15"/>
    <mergeCell ref="B16:C16"/>
    <mergeCell ref="E16:F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C203-9EA4-46D7-A24E-37415F279989}">
  <dimension ref="B1:Q12"/>
  <sheetViews>
    <sheetView workbookViewId="0"/>
  </sheetViews>
  <sheetFormatPr defaultRowHeight="15" x14ac:dyDescent="0.25"/>
  <cols>
    <col min="2" max="2" width="29.140625" customWidth="1"/>
    <col min="3" max="3" width="13.28515625" customWidth="1"/>
    <col min="4" max="4" width="13.42578125" customWidth="1"/>
    <col min="5" max="5" width="24" customWidth="1"/>
    <col min="6" max="6" width="16" customWidth="1"/>
  </cols>
  <sheetData>
    <row r="1" spans="2:17" x14ac:dyDescent="0.25">
      <c r="B1" s="19"/>
      <c r="C1" s="19"/>
      <c r="D1" s="19"/>
      <c r="E1" s="19"/>
      <c r="F1" s="19"/>
      <c r="G1" s="19"/>
      <c r="H1" s="19"/>
    </row>
    <row r="2" spans="2:17" ht="15.75" x14ac:dyDescent="0.25">
      <c r="B2" s="198" t="s">
        <v>21</v>
      </c>
      <c r="C2" s="198"/>
      <c r="D2" s="198"/>
      <c r="E2" s="198"/>
      <c r="F2" s="198"/>
      <c r="G2" s="24"/>
      <c r="H2" s="19"/>
    </row>
    <row r="3" spans="2:17" ht="60" x14ac:dyDescent="0.25">
      <c r="B3" s="25" t="s">
        <v>22</v>
      </c>
      <c r="C3" s="26" t="s">
        <v>23</v>
      </c>
      <c r="D3" s="26" t="s">
        <v>24</v>
      </c>
      <c r="E3" s="27" t="s">
        <v>25</v>
      </c>
      <c r="F3" s="25" t="s">
        <v>26</v>
      </c>
      <c r="G3" s="28"/>
      <c r="H3" s="13"/>
    </row>
    <row r="4" spans="2:17" x14ac:dyDescent="0.25">
      <c r="B4" s="29" t="s">
        <v>27</v>
      </c>
      <c r="C4" s="30">
        <f>'Respondent Burden'!F17</f>
        <v>66.400000000000006</v>
      </c>
      <c r="D4" s="31">
        <v>1</v>
      </c>
      <c r="E4" s="32">
        <v>0</v>
      </c>
      <c r="F4" s="32">
        <f>C4*D4+E4</f>
        <v>66.400000000000006</v>
      </c>
      <c r="G4" s="33"/>
      <c r="H4" s="173"/>
      <c r="I4" s="34"/>
      <c r="J4" s="34"/>
      <c r="K4" s="34"/>
      <c r="L4" s="34"/>
      <c r="M4" s="34"/>
      <c r="N4" s="34"/>
      <c r="O4" s="34"/>
      <c r="P4" s="34"/>
      <c r="Q4" s="34"/>
    </row>
    <row r="5" spans="2:17" ht="25.5" x14ac:dyDescent="0.25">
      <c r="B5" s="29" t="s">
        <v>28</v>
      </c>
      <c r="C5" s="30">
        <f>'Respondent Burden'!F18</f>
        <v>66.400000000000006</v>
      </c>
      <c r="D5" s="31">
        <f>'Respondent Burden'!D18</f>
        <v>1</v>
      </c>
      <c r="E5" s="32">
        <v>0</v>
      </c>
      <c r="F5" s="32">
        <f t="shared" ref="F5:F10" si="0">C5*D5+E5</f>
        <v>66.400000000000006</v>
      </c>
      <c r="G5" s="33"/>
      <c r="H5" s="35"/>
      <c r="I5" s="34"/>
      <c r="J5" s="34"/>
      <c r="K5" s="34"/>
      <c r="L5" s="34"/>
      <c r="M5" s="34"/>
      <c r="N5" s="34"/>
      <c r="O5" s="34"/>
      <c r="P5" s="34"/>
      <c r="Q5" s="34"/>
    </row>
    <row r="6" spans="2:17" ht="25.5" x14ac:dyDescent="0.25">
      <c r="B6" s="29" t="s">
        <v>29</v>
      </c>
      <c r="C6" s="30">
        <f>'Respondent Burden'!F20</f>
        <v>66.400000000000006</v>
      </c>
      <c r="D6" s="31">
        <f>'Respondent Burden'!D20</f>
        <v>1</v>
      </c>
      <c r="E6" s="32">
        <v>0</v>
      </c>
      <c r="F6" s="32">
        <f t="shared" si="0"/>
        <v>66.400000000000006</v>
      </c>
      <c r="G6" s="33"/>
      <c r="H6" s="36"/>
      <c r="I6" s="34"/>
      <c r="J6" s="34"/>
      <c r="K6" s="34"/>
      <c r="L6" s="34"/>
      <c r="M6" s="34"/>
      <c r="N6" s="34"/>
      <c r="O6" s="34"/>
      <c r="P6" s="34"/>
      <c r="Q6" s="34"/>
    </row>
    <row r="7" spans="2:17" ht="25.5" x14ac:dyDescent="0.25">
      <c r="B7" s="29" t="s">
        <v>30</v>
      </c>
      <c r="C7" s="30">
        <f>'Respondent Burden'!F25</f>
        <v>66.400000000000006</v>
      </c>
      <c r="D7" s="31">
        <f>'Respondent Burden'!D25</f>
        <v>1</v>
      </c>
      <c r="E7" s="32">
        <v>0</v>
      </c>
      <c r="F7" s="32">
        <f t="shared" si="0"/>
        <v>66.400000000000006</v>
      </c>
      <c r="G7" s="33"/>
      <c r="H7" s="36"/>
      <c r="I7" s="34"/>
      <c r="J7" s="34"/>
      <c r="K7" s="34"/>
      <c r="L7" s="34"/>
      <c r="M7" s="34"/>
      <c r="N7" s="34"/>
      <c r="O7" s="34"/>
      <c r="P7" s="34"/>
      <c r="Q7" s="34"/>
    </row>
    <row r="8" spans="2:17" ht="25.5" x14ac:dyDescent="0.25">
      <c r="B8" s="29" t="s">
        <v>31</v>
      </c>
      <c r="C8" s="30">
        <f>'Respondent Burden'!F26</f>
        <v>16.600000000000001</v>
      </c>
      <c r="D8" s="31">
        <f>'Respondent Burden'!D26</f>
        <v>1</v>
      </c>
      <c r="E8" s="32">
        <v>0</v>
      </c>
      <c r="F8" s="32">
        <f t="shared" si="0"/>
        <v>16.600000000000001</v>
      </c>
      <c r="G8" s="33"/>
      <c r="H8" s="36"/>
      <c r="I8" s="34"/>
      <c r="J8" s="34"/>
      <c r="K8" s="34"/>
      <c r="L8" s="34"/>
      <c r="M8" s="34"/>
      <c r="N8" s="34"/>
      <c r="O8" s="34"/>
      <c r="P8" s="34"/>
      <c r="Q8" s="34"/>
    </row>
    <row r="9" spans="2:17" ht="25.5" x14ac:dyDescent="0.25">
      <c r="B9" s="29" t="s">
        <v>32</v>
      </c>
      <c r="C9" s="30">
        <f>'Respondent Burden'!F27</f>
        <v>60.9</v>
      </c>
      <c r="D9" s="31">
        <f>'Respondent Burden'!D30</f>
        <v>1</v>
      </c>
      <c r="E9" s="32">
        <v>0</v>
      </c>
      <c r="F9" s="32">
        <f t="shared" si="0"/>
        <v>60.9</v>
      </c>
      <c r="G9" s="33"/>
      <c r="H9" s="37"/>
      <c r="I9" s="34"/>
      <c r="J9" s="34"/>
      <c r="K9" s="34"/>
      <c r="L9" s="34"/>
      <c r="M9" s="34"/>
      <c r="N9" s="34"/>
      <c r="O9" s="34"/>
      <c r="P9" s="34"/>
      <c r="Q9" s="34"/>
    </row>
    <row r="10" spans="2:17" ht="25.5" x14ac:dyDescent="0.25">
      <c r="B10" s="29" t="s">
        <v>33</v>
      </c>
      <c r="C10" s="31">
        <v>0</v>
      </c>
      <c r="D10" s="31">
        <v>0</v>
      </c>
      <c r="E10" s="31">
        <f>'# Respondents'!F10</f>
        <v>5095.199999999998</v>
      </c>
      <c r="F10" s="31">
        <f t="shared" si="0"/>
        <v>5095.199999999998</v>
      </c>
      <c r="G10" s="33"/>
      <c r="H10" s="38"/>
      <c r="I10" s="34"/>
      <c r="J10" s="34"/>
      <c r="K10" s="34"/>
      <c r="L10" s="34"/>
      <c r="M10" s="34"/>
      <c r="N10" s="34"/>
      <c r="O10" s="34"/>
      <c r="P10" s="34"/>
      <c r="Q10" s="34"/>
    </row>
    <row r="11" spans="2:17" x14ac:dyDescent="0.25">
      <c r="B11" s="39"/>
      <c r="C11" s="39"/>
      <c r="D11" s="39"/>
      <c r="E11" s="32" t="s">
        <v>34</v>
      </c>
      <c r="F11" s="30">
        <f>SUM(F4:F10)</f>
        <v>5438.2999999999984</v>
      </c>
      <c r="G11" s="28"/>
      <c r="H11" s="174"/>
      <c r="I11" s="34"/>
      <c r="J11" s="34"/>
      <c r="K11" s="34"/>
      <c r="L11" s="34"/>
      <c r="M11" s="34"/>
      <c r="N11" s="34"/>
      <c r="O11" s="34"/>
      <c r="P11" s="34"/>
      <c r="Q11" s="34"/>
    </row>
    <row r="12" spans="2:17" x14ac:dyDescent="0.25">
      <c r="B12" s="19"/>
      <c r="C12" s="19"/>
      <c r="D12" s="19"/>
      <c r="E12" s="162" t="s">
        <v>35</v>
      </c>
      <c r="F12" s="163">
        <f>'Respondent Burden'!G37/'# Responses'!F11</f>
        <v>3.7143960428810483</v>
      </c>
      <c r="G12" s="19"/>
      <c r="H12" s="175"/>
      <c r="I12" s="40"/>
      <c r="J12" s="40"/>
      <c r="K12" s="40"/>
      <c r="L12" s="40"/>
      <c r="M12" s="40"/>
      <c r="N12" s="40"/>
      <c r="O12" s="40"/>
      <c r="P12" s="41"/>
      <c r="Q12" s="41"/>
    </row>
  </sheetData>
  <mergeCells count="1">
    <mergeCell ref="B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6256-AEB4-4B53-80FE-FE385D776C21}">
  <dimension ref="A1:P50"/>
  <sheetViews>
    <sheetView topLeftCell="A25" workbookViewId="0">
      <selection activeCell="B37" sqref="B37"/>
    </sheetView>
  </sheetViews>
  <sheetFormatPr defaultRowHeight="15" x14ac:dyDescent="0.25"/>
  <cols>
    <col min="1" max="1" width="4.42578125" customWidth="1"/>
    <col min="2" max="2" width="27.5703125" customWidth="1"/>
    <col min="3" max="3" width="11.7109375" customWidth="1"/>
    <col min="4" max="4" width="10.5703125" customWidth="1"/>
    <col min="5" max="5" width="10" customWidth="1"/>
    <col min="6" max="6" width="10.140625" customWidth="1"/>
    <col min="7" max="7" width="10.5703125" customWidth="1"/>
    <col min="8" max="8" width="10" customWidth="1"/>
    <col min="9" max="9" width="10.140625" customWidth="1"/>
    <col min="10" max="10" width="12.5703125" customWidth="1"/>
    <col min="11" max="11" width="3.7109375" customWidth="1"/>
    <col min="12" max="12" width="33.42578125" customWidth="1"/>
    <col min="13" max="13" width="23.5703125" customWidth="1"/>
  </cols>
  <sheetData>
    <row r="1" spans="2:16" ht="15.75" x14ac:dyDescent="0.25">
      <c r="B1" s="42" t="s">
        <v>36</v>
      </c>
      <c r="C1" s="43"/>
      <c r="D1" s="43"/>
      <c r="E1" s="43"/>
      <c r="F1" s="43"/>
      <c r="G1" s="43"/>
      <c r="H1" s="43"/>
      <c r="I1" s="43"/>
      <c r="J1" s="44"/>
      <c r="K1" s="45"/>
      <c r="L1" s="46" t="s">
        <v>37</v>
      </c>
      <c r="M1" s="46" t="s">
        <v>38</v>
      </c>
    </row>
    <row r="2" spans="2:16" ht="15.75" x14ac:dyDescent="0.25">
      <c r="B2" s="42"/>
      <c r="C2" s="43"/>
      <c r="D2" s="43"/>
      <c r="E2" s="43"/>
      <c r="F2" s="43"/>
      <c r="G2" s="43"/>
      <c r="H2" s="43"/>
      <c r="I2" s="43"/>
      <c r="J2" s="44"/>
      <c r="K2" s="45"/>
      <c r="L2" s="47" t="s">
        <v>39</v>
      </c>
      <c r="M2" s="148">
        <f>'# Respondents'!F10</f>
        <v>5095.199999999998</v>
      </c>
      <c r="N2" s="48"/>
    </row>
    <row r="3" spans="2:16" x14ac:dyDescent="0.25">
      <c r="B3" s="45"/>
      <c r="C3" s="45"/>
      <c r="D3" s="45"/>
      <c r="E3" s="45"/>
      <c r="F3" s="49" t="s">
        <v>40</v>
      </c>
      <c r="G3" s="147">
        <f>O11</f>
        <v>112.97999999999999</v>
      </c>
      <c r="H3" s="147">
        <f>O10</f>
        <v>149.35200000000003</v>
      </c>
      <c r="I3" s="147">
        <f>O12</f>
        <v>54.81</v>
      </c>
      <c r="J3" s="50"/>
      <c r="K3" s="45"/>
      <c r="L3" s="47" t="s">
        <v>41</v>
      </c>
      <c r="M3" s="149">
        <f>'Capital O&amp;M'!D6</f>
        <v>60.9</v>
      </c>
      <c r="N3" s="48"/>
    </row>
    <row r="4" spans="2:16" x14ac:dyDescent="0.25">
      <c r="B4" s="200" t="s">
        <v>42</v>
      </c>
      <c r="C4" s="51" t="s">
        <v>43</v>
      </c>
      <c r="D4" s="51" t="s">
        <v>44</v>
      </c>
      <c r="E4" s="51" t="s">
        <v>45</v>
      </c>
      <c r="F4" s="51" t="s">
        <v>46</v>
      </c>
      <c r="G4" s="51" t="s">
        <v>47</v>
      </c>
      <c r="H4" s="51" t="s">
        <v>48</v>
      </c>
      <c r="I4" s="51" t="s">
        <v>49</v>
      </c>
      <c r="J4" s="52" t="s">
        <v>50</v>
      </c>
      <c r="K4" s="53"/>
      <c r="L4" s="54" t="s">
        <v>51</v>
      </c>
      <c r="M4" s="55">
        <v>5.5</v>
      </c>
    </row>
    <row r="5" spans="2:16" ht="77.25" x14ac:dyDescent="0.25">
      <c r="B5" s="201"/>
      <c r="C5" s="56" t="s">
        <v>52</v>
      </c>
      <c r="D5" s="56" t="s">
        <v>53</v>
      </c>
      <c r="E5" s="56" t="s">
        <v>54</v>
      </c>
      <c r="F5" s="56" t="s">
        <v>55</v>
      </c>
      <c r="G5" s="56" t="s">
        <v>56</v>
      </c>
      <c r="H5" s="56" t="s">
        <v>57</v>
      </c>
      <c r="I5" s="56" t="s">
        <v>58</v>
      </c>
      <c r="J5" s="57" t="s">
        <v>59</v>
      </c>
      <c r="K5" s="58"/>
      <c r="L5" s="59"/>
    </row>
    <row r="6" spans="2:16" x14ac:dyDescent="0.25">
      <c r="B6" s="60" t="s">
        <v>60</v>
      </c>
      <c r="C6" s="61" t="s">
        <v>61</v>
      </c>
      <c r="D6" s="61"/>
      <c r="E6" s="61"/>
      <c r="F6" s="61"/>
      <c r="G6" s="61"/>
      <c r="H6" s="61"/>
      <c r="I6" s="61"/>
      <c r="J6" s="62"/>
      <c r="K6" s="43"/>
      <c r="L6" s="43"/>
    </row>
    <row r="7" spans="2:16" x14ac:dyDescent="0.25">
      <c r="B7" s="60" t="s">
        <v>62</v>
      </c>
      <c r="C7" s="61" t="s">
        <v>61</v>
      </c>
      <c r="D7" s="61"/>
      <c r="E7" s="61"/>
      <c r="F7" s="61"/>
      <c r="G7" s="61"/>
      <c r="H7" s="61"/>
      <c r="I7" s="61"/>
      <c r="J7" s="62"/>
      <c r="K7" s="45"/>
      <c r="L7" s="45"/>
    </row>
    <row r="8" spans="2:16" ht="54" customHeight="1" x14ac:dyDescent="0.25">
      <c r="B8" s="60" t="s">
        <v>63</v>
      </c>
      <c r="C8" s="61" t="s">
        <v>61</v>
      </c>
      <c r="D8" s="61"/>
      <c r="E8" s="61"/>
      <c r="F8" s="61"/>
      <c r="G8" s="61"/>
      <c r="H8" s="61"/>
      <c r="I8" s="61"/>
      <c r="J8" s="62"/>
      <c r="K8" s="45"/>
      <c r="L8" s="43"/>
      <c r="M8" s="202" t="s">
        <v>161</v>
      </c>
      <c r="N8" s="203"/>
      <c r="O8" s="203"/>
      <c r="P8" s="99"/>
    </row>
    <row r="9" spans="2:16" ht="44.25" x14ac:dyDescent="0.25">
      <c r="B9" s="60" t="s">
        <v>64</v>
      </c>
      <c r="C9" s="61"/>
      <c r="D9" s="61"/>
      <c r="E9" s="61"/>
      <c r="F9" s="61"/>
      <c r="G9" s="61"/>
      <c r="H9" s="61"/>
      <c r="I9" s="61"/>
      <c r="J9" s="62"/>
      <c r="K9" s="45"/>
      <c r="L9" s="43"/>
      <c r="M9" s="150" t="s">
        <v>65</v>
      </c>
      <c r="N9" s="150" t="s">
        <v>162</v>
      </c>
      <c r="O9" s="150" t="s">
        <v>163</v>
      </c>
    </row>
    <row r="10" spans="2:16" ht="25.5" x14ac:dyDescent="0.25">
      <c r="B10" s="67" t="s">
        <v>184</v>
      </c>
      <c r="C10" s="61">
        <v>1</v>
      </c>
      <c r="D10" s="61">
        <v>1</v>
      </c>
      <c r="E10" s="63">
        <f>C10*D10</f>
        <v>1</v>
      </c>
      <c r="F10" s="64">
        <f>M2</f>
        <v>5095.199999999998</v>
      </c>
      <c r="G10" s="64">
        <f>F10*E10</f>
        <v>5095.199999999998</v>
      </c>
      <c r="H10" s="65">
        <f>ROUND(G10*0.05,2)</f>
        <v>254.76</v>
      </c>
      <c r="I10" s="65">
        <f>ROUND(G10*0.1, 2)</f>
        <v>509.52</v>
      </c>
      <c r="J10" s="144">
        <f>ROUND(G10*$G$3+H10*$H$3+I10*$I$3, 2)</f>
        <v>641631.4</v>
      </c>
      <c r="K10" s="45"/>
      <c r="L10" s="66"/>
      <c r="M10" s="151" t="s">
        <v>66</v>
      </c>
      <c r="N10" s="152">
        <v>71.12</v>
      </c>
      <c r="O10" s="152">
        <f>N10+1.1*N10</f>
        <v>149.35200000000003</v>
      </c>
    </row>
    <row r="11" spans="2:16" x14ac:dyDescent="0.25">
      <c r="B11" s="67" t="s">
        <v>67</v>
      </c>
      <c r="C11" s="61"/>
      <c r="D11" s="61"/>
      <c r="E11" s="61"/>
      <c r="F11" s="61"/>
      <c r="G11" s="61"/>
      <c r="H11" s="61"/>
      <c r="I11" s="61"/>
      <c r="J11" s="144"/>
      <c r="K11" s="45"/>
      <c r="L11" s="45"/>
      <c r="M11" s="151" t="s">
        <v>68</v>
      </c>
      <c r="N11" s="152">
        <v>53.8</v>
      </c>
      <c r="O11" s="152">
        <f>N11+1.1*N11</f>
        <v>112.97999999999999</v>
      </c>
    </row>
    <row r="12" spans="2:16" ht="28.5" x14ac:dyDescent="0.25">
      <c r="B12" s="68" t="s">
        <v>69</v>
      </c>
      <c r="C12" s="61">
        <v>0.17</v>
      </c>
      <c r="D12" s="69">
        <v>12</v>
      </c>
      <c r="E12" s="65">
        <f>C12*D12</f>
        <v>2.04</v>
      </c>
      <c r="F12" s="64">
        <f>M3</f>
        <v>60.9</v>
      </c>
      <c r="G12" s="65">
        <f>ROUND(E12*F12,2)</f>
        <v>124.24</v>
      </c>
      <c r="H12" s="65">
        <f>ROUND(G12*0.05,2)</f>
        <v>6.21</v>
      </c>
      <c r="I12" s="65">
        <f>ROUND(G12*0.1, 2)</f>
        <v>12.42</v>
      </c>
      <c r="J12" s="144">
        <f t="shared" ref="J12:J13" si="0">ROUND(G12*$G$3+H12*$H$3+I12*$I$3, 2)</f>
        <v>15644.85</v>
      </c>
      <c r="K12" s="45"/>
      <c r="L12" s="45"/>
      <c r="M12" s="151" t="s">
        <v>70</v>
      </c>
      <c r="N12" s="152">
        <v>26.1</v>
      </c>
      <c r="O12" s="152">
        <f>N12+1.1*N12</f>
        <v>54.81</v>
      </c>
    </row>
    <row r="13" spans="2:16" ht="15.75" x14ac:dyDescent="0.25">
      <c r="B13" s="68" t="s">
        <v>71</v>
      </c>
      <c r="C13" s="61">
        <v>1</v>
      </c>
      <c r="D13" s="69">
        <v>4</v>
      </c>
      <c r="E13" s="63">
        <f>C13*D13</f>
        <v>4</v>
      </c>
      <c r="F13" s="64">
        <f>M4</f>
        <v>5.5</v>
      </c>
      <c r="G13" s="63">
        <f>ROUND(E13*F13,0)</f>
        <v>22</v>
      </c>
      <c r="H13" s="64">
        <f>ROUND(G13*0.05,2)</f>
        <v>1.1000000000000001</v>
      </c>
      <c r="I13" s="64">
        <f>ROUND(G13*0.1, 2)</f>
        <v>2.2000000000000002</v>
      </c>
      <c r="J13" s="144">
        <f t="shared" si="0"/>
        <v>2770.43</v>
      </c>
      <c r="K13" s="45"/>
      <c r="L13" s="50"/>
    </row>
    <row r="14" spans="2:16" x14ac:dyDescent="0.25">
      <c r="B14" s="67" t="s">
        <v>72</v>
      </c>
      <c r="C14" s="61" t="s">
        <v>73</v>
      </c>
      <c r="D14" s="61"/>
      <c r="E14" s="63"/>
      <c r="F14" s="63"/>
      <c r="G14" s="63"/>
      <c r="H14" s="63"/>
      <c r="I14" s="63"/>
      <c r="J14" s="144"/>
      <c r="K14" s="45"/>
      <c r="L14" s="50"/>
    </row>
    <row r="15" spans="2:16" x14ac:dyDescent="0.25">
      <c r="B15" s="67" t="s">
        <v>74</v>
      </c>
      <c r="C15" s="61" t="s">
        <v>75</v>
      </c>
      <c r="D15" s="61"/>
      <c r="E15" s="63"/>
      <c r="F15" s="63"/>
      <c r="G15" s="63"/>
      <c r="H15" s="63"/>
      <c r="I15" s="63"/>
      <c r="J15" s="144"/>
      <c r="K15" s="45"/>
      <c r="L15" s="50"/>
    </row>
    <row r="16" spans="2:16" x14ac:dyDescent="0.25">
      <c r="B16" s="67" t="s">
        <v>76</v>
      </c>
      <c r="C16" s="61"/>
      <c r="D16" s="61"/>
      <c r="E16" s="63"/>
      <c r="F16" s="63"/>
      <c r="G16" s="63"/>
      <c r="H16" s="63"/>
      <c r="I16" s="63"/>
      <c r="J16" s="144"/>
      <c r="K16" s="45"/>
      <c r="L16" s="45"/>
    </row>
    <row r="17" spans="2:12" x14ac:dyDescent="0.25">
      <c r="B17" s="68" t="s">
        <v>27</v>
      </c>
      <c r="C17" s="61">
        <v>2</v>
      </c>
      <c r="D17" s="69">
        <v>1</v>
      </c>
      <c r="E17" s="63">
        <f>C17*D17</f>
        <v>2</v>
      </c>
      <c r="F17" s="64">
        <f>M3+M4</f>
        <v>66.400000000000006</v>
      </c>
      <c r="G17" s="64">
        <f t="shared" ref="G17:G18" si="1">ROUND(E17*F17,2)</f>
        <v>132.80000000000001</v>
      </c>
      <c r="H17" s="65">
        <f t="shared" ref="H17:H18" si="2">ROUND(G17*0.05,2)</f>
        <v>6.64</v>
      </c>
      <c r="I17" s="65">
        <f t="shared" ref="I17:I18" si="3">ROUND(G17*0.1, 2)</f>
        <v>13.28</v>
      </c>
      <c r="J17" s="144">
        <f t="shared" ref="J17:J18" si="4">ROUND(G17*$G$3+H17*$H$3+I17*$I$3, 2)</f>
        <v>16723.32</v>
      </c>
      <c r="K17" s="45"/>
      <c r="L17" s="50"/>
    </row>
    <row r="18" spans="2:12" ht="25.5" x14ac:dyDescent="0.25">
      <c r="B18" s="68" t="s">
        <v>28</v>
      </c>
      <c r="C18" s="61">
        <v>2</v>
      </c>
      <c r="D18" s="69">
        <v>1</v>
      </c>
      <c r="E18" s="63">
        <f>C18*D18</f>
        <v>2</v>
      </c>
      <c r="F18" s="64">
        <f>M3+M4</f>
        <v>66.400000000000006</v>
      </c>
      <c r="G18" s="64">
        <f t="shared" si="1"/>
        <v>132.80000000000001</v>
      </c>
      <c r="H18" s="65">
        <f t="shared" si="2"/>
        <v>6.64</v>
      </c>
      <c r="I18" s="65">
        <f t="shared" si="3"/>
        <v>13.28</v>
      </c>
      <c r="J18" s="144">
        <f t="shared" si="4"/>
        <v>16723.32</v>
      </c>
      <c r="K18" s="45"/>
      <c r="L18" s="50"/>
    </row>
    <row r="19" spans="2:12" x14ac:dyDescent="0.25">
      <c r="B19" s="68" t="s">
        <v>77</v>
      </c>
      <c r="C19" s="61" t="s">
        <v>78</v>
      </c>
      <c r="D19" s="69"/>
      <c r="E19" s="63"/>
      <c r="F19" s="65"/>
      <c r="G19" s="65"/>
      <c r="H19" s="65"/>
      <c r="I19" s="65"/>
      <c r="J19" s="144"/>
      <c r="K19" s="45"/>
      <c r="L19" s="50"/>
    </row>
    <row r="20" spans="2:12" ht="25.5" x14ac:dyDescent="0.25">
      <c r="B20" s="68" t="s">
        <v>29</v>
      </c>
      <c r="C20" s="61">
        <v>2</v>
      </c>
      <c r="D20" s="69">
        <v>1</v>
      </c>
      <c r="E20" s="63">
        <f>C20*D20</f>
        <v>2</v>
      </c>
      <c r="F20" s="64">
        <f>M3+M4</f>
        <v>66.400000000000006</v>
      </c>
      <c r="G20" s="64">
        <f>ROUND(E20*F20,2)</f>
        <v>132.80000000000001</v>
      </c>
      <c r="H20" s="65">
        <f>ROUND(G20*0.05,2)</f>
        <v>6.64</v>
      </c>
      <c r="I20" s="65">
        <f>ROUND(G20*0.1, 2)</f>
        <v>13.28</v>
      </c>
      <c r="J20" s="144">
        <f>ROUND(G20*$G$3+H20*$H$3+I20*$I$3, 2)</f>
        <v>16723.32</v>
      </c>
      <c r="K20" s="45"/>
      <c r="L20" s="45"/>
    </row>
    <row r="21" spans="2:12" x14ac:dyDescent="0.25">
      <c r="B21" s="70" t="s">
        <v>79</v>
      </c>
      <c r="C21" s="71"/>
      <c r="D21" s="71"/>
      <c r="E21" s="72"/>
      <c r="F21" s="72"/>
      <c r="G21" s="204">
        <f>ROUND(SUM(G10:I20), 0)</f>
        <v>6486</v>
      </c>
      <c r="H21" s="205"/>
      <c r="I21" s="206"/>
      <c r="J21" s="185">
        <f>SUM(J10:J20)</f>
        <v>710216.6399999999</v>
      </c>
      <c r="K21" s="45"/>
      <c r="L21" s="45"/>
    </row>
    <row r="22" spans="2:12" x14ac:dyDescent="0.25">
      <c r="B22" s="60" t="s">
        <v>80</v>
      </c>
      <c r="C22" s="61"/>
      <c r="D22" s="61"/>
      <c r="E22" s="61"/>
      <c r="F22" s="61"/>
      <c r="G22" s="61"/>
      <c r="H22" s="61"/>
      <c r="I22" s="61"/>
      <c r="J22" s="144"/>
      <c r="K22" s="43"/>
      <c r="L22" s="43"/>
    </row>
    <row r="23" spans="2:12" ht="25.5" x14ac:dyDescent="0.25">
      <c r="B23" s="67" t="s">
        <v>184</v>
      </c>
      <c r="C23" s="61" t="s">
        <v>81</v>
      </c>
      <c r="D23" s="69"/>
      <c r="E23" s="63"/>
      <c r="F23" s="63"/>
      <c r="G23" s="63"/>
      <c r="H23" s="64"/>
      <c r="I23" s="64"/>
      <c r="J23" s="144"/>
      <c r="K23" s="45"/>
      <c r="L23" s="66"/>
    </row>
    <row r="24" spans="2:12" x14ac:dyDescent="0.25">
      <c r="B24" s="67" t="s">
        <v>82</v>
      </c>
      <c r="C24" s="61"/>
      <c r="D24" s="61"/>
      <c r="E24" s="63"/>
      <c r="F24" s="63"/>
      <c r="G24" s="63"/>
      <c r="H24" s="63"/>
      <c r="I24" s="63"/>
      <c r="J24" s="144"/>
      <c r="K24" s="43"/>
      <c r="L24" s="43"/>
    </row>
    <row r="25" spans="2:12" ht="28.5" x14ac:dyDescent="0.25">
      <c r="B25" s="68" t="s">
        <v>83</v>
      </c>
      <c r="C25" s="73">
        <v>30</v>
      </c>
      <c r="D25" s="74">
        <v>1</v>
      </c>
      <c r="E25" s="73">
        <f t="shared" ref="E25:E27" si="5">C25*D25</f>
        <v>30</v>
      </c>
      <c r="F25" s="75">
        <f>M3+M4</f>
        <v>66.400000000000006</v>
      </c>
      <c r="G25" s="63">
        <f t="shared" ref="G25:G27" si="6">ROUND(E25*F25,2)</f>
        <v>1992</v>
      </c>
      <c r="H25" s="64">
        <f t="shared" ref="H25:H27" si="7">ROUND(G25*0.05,2)</f>
        <v>99.6</v>
      </c>
      <c r="I25" s="64">
        <f t="shared" ref="I25:I27" si="8">ROUND(G25*0.1, 2)</f>
        <v>199.2</v>
      </c>
      <c r="J25" s="144">
        <f t="shared" ref="J25:J27" si="9">ROUND(G25*$G$3+H25*$H$3+I25*$I$3, 2)</f>
        <v>250849.77</v>
      </c>
      <c r="K25" s="45"/>
      <c r="L25" s="45"/>
    </row>
    <row r="26" spans="2:12" ht="28.5" x14ac:dyDescent="0.25">
      <c r="B26" s="68" t="s">
        <v>84</v>
      </c>
      <c r="C26" s="73">
        <v>30</v>
      </c>
      <c r="D26" s="74">
        <v>1</v>
      </c>
      <c r="E26" s="73">
        <f t="shared" si="5"/>
        <v>30</v>
      </c>
      <c r="F26" s="75">
        <f>F25*0.25</f>
        <v>16.600000000000001</v>
      </c>
      <c r="G26" s="63">
        <f t="shared" si="6"/>
        <v>498</v>
      </c>
      <c r="H26" s="64">
        <f t="shared" si="7"/>
        <v>24.9</v>
      </c>
      <c r="I26" s="64">
        <f t="shared" si="8"/>
        <v>49.8</v>
      </c>
      <c r="J26" s="144">
        <f t="shared" si="9"/>
        <v>62712.44</v>
      </c>
      <c r="K26" s="45"/>
      <c r="L26" s="45"/>
    </row>
    <row r="27" spans="2:12" ht="28.5" x14ac:dyDescent="0.25">
      <c r="B27" s="68" t="s">
        <v>85</v>
      </c>
      <c r="C27" s="73">
        <v>30</v>
      </c>
      <c r="D27" s="74">
        <v>1</v>
      </c>
      <c r="E27" s="73">
        <f t="shared" si="5"/>
        <v>30</v>
      </c>
      <c r="F27" s="75">
        <f>M3</f>
        <v>60.9</v>
      </c>
      <c r="G27" s="63">
        <f t="shared" si="6"/>
        <v>1827</v>
      </c>
      <c r="H27" s="65">
        <f t="shared" si="7"/>
        <v>91.35</v>
      </c>
      <c r="I27" s="64">
        <f t="shared" si="8"/>
        <v>182.7</v>
      </c>
      <c r="J27" s="144">
        <f t="shared" si="9"/>
        <v>230071.55</v>
      </c>
      <c r="K27" s="76"/>
      <c r="L27" s="77"/>
    </row>
    <row r="28" spans="2:12" x14ac:dyDescent="0.25">
      <c r="B28" s="67" t="s">
        <v>86</v>
      </c>
      <c r="C28" s="61" t="s">
        <v>73</v>
      </c>
      <c r="D28" s="61"/>
      <c r="E28" s="63"/>
      <c r="F28" s="63"/>
      <c r="G28" s="63"/>
      <c r="H28" s="63"/>
      <c r="I28" s="63"/>
      <c r="J28" s="144"/>
      <c r="K28" s="43"/>
      <c r="L28" s="43"/>
    </row>
    <row r="29" spans="2:12" x14ac:dyDescent="0.25">
      <c r="B29" s="67" t="s">
        <v>87</v>
      </c>
      <c r="C29" s="61"/>
      <c r="D29" s="61"/>
      <c r="E29" s="63"/>
      <c r="F29" s="63"/>
      <c r="G29" s="63"/>
      <c r="H29" s="63"/>
      <c r="I29" s="63"/>
      <c r="J29" s="144"/>
      <c r="K29" s="43"/>
      <c r="L29" s="43"/>
    </row>
    <row r="30" spans="2:12" x14ac:dyDescent="0.25">
      <c r="B30" s="68" t="s">
        <v>88</v>
      </c>
      <c r="C30" s="61">
        <v>0.1</v>
      </c>
      <c r="D30" s="69">
        <v>1</v>
      </c>
      <c r="E30" s="64">
        <f>C30*D30</f>
        <v>0.1</v>
      </c>
      <c r="F30" s="64">
        <f>F12</f>
        <v>60.9</v>
      </c>
      <c r="G30" s="65">
        <f t="shared" ref="G30:G31" si="10">ROUND(E30*F30,2)</f>
        <v>6.09</v>
      </c>
      <c r="H30" s="64">
        <f t="shared" ref="H30" si="11">ROUND(G30*0.05,2)</f>
        <v>0.3</v>
      </c>
      <c r="I30" s="65">
        <f t="shared" ref="I30:I31" si="12">ROUND(G30*0.1, 2)</f>
        <v>0.61</v>
      </c>
      <c r="J30" s="144">
        <f t="shared" ref="J30:J31" si="13">ROUND(G30*$G$3+H30*$H$3+I30*$I$3, 2)</f>
        <v>766.29</v>
      </c>
      <c r="K30" s="45"/>
      <c r="L30" s="45"/>
    </row>
    <row r="31" spans="2:12" x14ac:dyDescent="0.25">
      <c r="B31" s="68" t="s">
        <v>89</v>
      </c>
      <c r="C31" s="61">
        <v>0.2</v>
      </c>
      <c r="D31" s="69">
        <v>1</v>
      </c>
      <c r="E31" s="64">
        <f>C31*D31</f>
        <v>0.2</v>
      </c>
      <c r="F31" s="64">
        <f>F13</f>
        <v>5.5</v>
      </c>
      <c r="G31" s="64">
        <f t="shared" si="10"/>
        <v>1.1000000000000001</v>
      </c>
      <c r="H31" s="65">
        <f>ROUND(G31*0.05,2)</f>
        <v>0.06</v>
      </c>
      <c r="I31" s="65">
        <f t="shared" si="12"/>
        <v>0.11</v>
      </c>
      <c r="J31" s="144">
        <f t="shared" si="13"/>
        <v>139.27000000000001</v>
      </c>
      <c r="K31" s="45"/>
      <c r="L31" s="45"/>
    </row>
    <row r="32" spans="2:12" ht="25.5" x14ac:dyDescent="0.25">
      <c r="B32" s="67" t="s">
        <v>90</v>
      </c>
      <c r="C32" s="61"/>
      <c r="D32" s="69"/>
      <c r="E32" s="63"/>
      <c r="F32" s="63"/>
      <c r="G32" s="63"/>
      <c r="H32" s="64"/>
      <c r="I32" s="64"/>
      <c r="J32" s="144"/>
      <c r="K32" s="43"/>
      <c r="L32" s="43"/>
    </row>
    <row r="33" spans="1:12" ht="38.25" x14ac:dyDescent="0.25">
      <c r="B33" s="68" t="s">
        <v>33</v>
      </c>
      <c r="C33" s="61">
        <v>1.5</v>
      </c>
      <c r="D33" s="69">
        <v>1</v>
      </c>
      <c r="E33" s="64">
        <f>C33*D33</f>
        <v>1.5</v>
      </c>
      <c r="F33" s="63">
        <f>M2</f>
        <v>5095.199999999998</v>
      </c>
      <c r="G33" s="63">
        <f>ROUND(E33*F33,2)</f>
        <v>7642.8</v>
      </c>
      <c r="H33" s="64">
        <f>ROUND(G33*0.05,2)</f>
        <v>382.14</v>
      </c>
      <c r="I33" s="64">
        <f>ROUND(G33*0.1, 2)</f>
        <v>764.28</v>
      </c>
      <c r="J33" s="144">
        <f>ROUND(G33*$G$3+H33*$H$3+I33*$I$3, 2)</f>
        <v>962447.1</v>
      </c>
      <c r="K33" s="45"/>
      <c r="L33" s="66"/>
    </row>
    <row r="34" spans="1:12" x14ac:dyDescent="0.25">
      <c r="B34" s="67" t="s">
        <v>91</v>
      </c>
      <c r="C34" s="61" t="s">
        <v>61</v>
      </c>
      <c r="D34" s="61"/>
      <c r="E34" s="63"/>
      <c r="F34" s="63"/>
      <c r="G34" s="63"/>
      <c r="H34" s="64"/>
      <c r="I34" s="64"/>
      <c r="J34" s="144"/>
      <c r="K34" s="43"/>
      <c r="L34" s="43"/>
    </row>
    <row r="35" spans="1:12" x14ac:dyDescent="0.25">
      <c r="B35" s="67" t="s">
        <v>92</v>
      </c>
      <c r="C35" s="61" t="s">
        <v>61</v>
      </c>
      <c r="D35" s="61"/>
      <c r="E35" s="63"/>
      <c r="F35" s="63"/>
      <c r="G35" s="63"/>
      <c r="H35" s="64"/>
      <c r="I35" s="64"/>
      <c r="J35" s="144"/>
      <c r="K35" s="43"/>
      <c r="L35" s="43"/>
    </row>
    <row r="36" spans="1:12" x14ac:dyDescent="0.25">
      <c r="B36" s="70" t="s">
        <v>93</v>
      </c>
      <c r="C36" s="71"/>
      <c r="D36" s="71"/>
      <c r="E36" s="72"/>
      <c r="F36" s="72"/>
      <c r="G36" s="204">
        <f>ROUNDDOWN(SUM(G23:I35), 0)</f>
        <v>13762</v>
      </c>
      <c r="H36" s="205"/>
      <c r="I36" s="206"/>
      <c r="J36" s="185">
        <f>SUM(J23:J35)</f>
        <v>1506986.42</v>
      </c>
      <c r="K36" s="45"/>
      <c r="L36" s="45"/>
    </row>
    <row r="37" spans="1:12" ht="28.5" x14ac:dyDescent="0.25">
      <c r="B37" s="78" t="s">
        <v>187</v>
      </c>
      <c r="C37" s="71"/>
      <c r="D37" s="79"/>
      <c r="E37" s="78"/>
      <c r="F37" s="79"/>
      <c r="G37" s="207">
        <f>ROUND(G21+G36,-2)</f>
        <v>20200</v>
      </c>
      <c r="H37" s="207"/>
      <c r="I37" s="207"/>
      <c r="J37" s="145">
        <f>ROUND(J21+J36,-4)</f>
        <v>2220000</v>
      </c>
      <c r="K37" s="45"/>
      <c r="L37" s="45"/>
    </row>
    <row r="38" spans="1:12" ht="28.5" x14ac:dyDescent="0.25">
      <c r="B38" s="78" t="s">
        <v>185</v>
      </c>
      <c r="C38" s="71"/>
      <c r="D38" s="79"/>
      <c r="E38" s="78"/>
      <c r="F38" s="79"/>
      <c r="G38" s="80"/>
      <c r="H38" s="80"/>
      <c r="I38" s="80"/>
      <c r="J38" s="145">
        <f>'Capital O&amp;M'!E9+'Capital O&amp;M'!H9</f>
        <v>228000</v>
      </c>
      <c r="K38" s="81"/>
      <c r="L38" s="82"/>
    </row>
    <row r="39" spans="1:12" ht="15.75" x14ac:dyDescent="0.25">
      <c r="B39" s="78" t="s">
        <v>183</v>
      </c>
      <c r="C39" s="71"/>
      <c r="D39" s="79"/>
      <c r="E39" s="78"/>
      <c r="F39" s="79"/>
      <c r="G39" s="80"/>
      <c r="H39" s="80"/>
      <c r="I39" s="80"/>
      <c r="J39" s="145">
        <f>ROUND(J37+J38,-4)</f>
        <v>2450000</v>
      </c>
      <c r="K39" s="81"/>
      <c r="L39" s="66"/>
    </row>
    <row r="40" spans="1:12" x14ac:dyDescent="0.25">
      <c r="B40" s="83" t="s">
        <v>94</v>
      </c>
      <c r="C40" s="84"/>
      <c r="D40" s="85"/>
      <c r="E40" s="85"/>
      <c r="F40" s="86"/>
      <c r="G40" s="87"/>
      <c r="H40" s="43"/>
      <c r="I40" s="43"/>
      <c r="J40" s="43"/>
      <c r="K40" s="81"/>
      <c r="L40" s="43"/>
    </row>
    <row r="41" spans="1:12" x14ac:dyDescent="0.25">
      <c r="B41" s="88"/>
      <c r="C41" s="84"/>
      <c r="D41" s="85"/>
      <c r="E41" s="85"/>
      <c r="F41" s="86"/>
      <c r="G41" s="87"/>
      <c r="H41" s="43"/>
      <c r="I41" s="43"/>
      <c r="J41" s="43"/>
      <c r="K41" s="81"/>
      <c r="L41" s="43"/>
    </row>
    <row r="42" spans="1:12" x14ac:dyDescent="0.25">
      <c r="B42" s="89" t="s">
        <v>95</v>
      </c>
      <c r="C42" s="77"/>
      <c r="D42" s="43"/>
      <c r="E42" s="43"/>
      <c r="F42" s="43"/>
      <c r="G42" s="43"/>
      <c r="H42" s="43"/>
      <c r="I42" s="43"/>
      <c r="J42" s="43"/>
      <c r="K42" s="45"/>
      <c r="L42" s="45"/>
    </row>
    <row r="43" spans="1:12" ht="54.6" customHeight="1" x14ac:dyDescent="0.25">
      <c r="B43" s="199" t="s">
        <v>173</v>
      </c>
      <c r="C43" s="199"/>
      <c r="D43" s="199"/>
      <c r="E43" s="199"/>
      <c r="F43" s="199"/>
      <c r="G43" s="199"/>
      <c r="H43" s="199"/>
      <c r="I43" s="199"/>
      <c r="J43" s="199"/>
      <c r="K43" s="45"/>
      <c r="L43" s="66"/>
    </row>
    <row r="44" spans="1:12" x14ac:dyDescent="0.25">
      <c r="B44" s="208" t="s">
        <v>176</v>
      </c>
      <c r="C44" s="208"/>
      <c r="D44" s="208"/>
      <c r="E44" s="208"/>
      <c r="F44" s="208"/>
      <c r="G44" s="208"/>
      <c r="H44" s="208"/>
      <c r="I44" s="208"/>
      <c r="J44" s="208"/>
      <c r="K44" s="45"/>
      <c r="L44" s="66"/>
    </row>
    <row r="45" spans="1:12" x14ac:dyDescent="0.25">
      <c r="B45" s="199" t="s">
        <v>177</v>
      </c>
      <c r="C45" s="199"/>
      <c r="D45" s="199"/>
      <c r="E45" s="199"/>
      <c r="F45" s="199"/>
      <c r="G45" s="199"/>
      <c r="H45" s="199"/>
      <c r="I45" s="199"/>
      <c r="J45" s="199"/>
      <c r="K45" s="45"/>
      <c r="L45" s="45"/>
    </row>
    <row r="46" spans="1:12" ht="41.45" customHeight="1" x14ac:dyDescent="0.25">
      <c r="B46" s="199" t="s">
        <v>178</v>
      </c>
      <c r="C46" s="199"/>
      <c r="D46" s="199"/>
      <c r="E46" s="199"/>
      <c r="F46" s="199"/>
      <c r="G46" s="199"/>
      <c r="H46" s="199"/>
      <c r="I46" s="199"/>
      <c r="J46" s="199"/>
      <c r="K46" s="45"/>
      <c r="L46" s="45"/>
    </row>
    <row r="47" spans="1:12" ht="33.950000000000003" customHeight="1" x14ac:dyDescent="0.25">
      <c r="A47" s="110"/>
      <c r="B47" s="209" t="s">
        <v>179</v>
      </c>
      <c r="C47" s="209"/>
      <c r="D47" s="209"/>
      <c r="E47" s="209"/>
      <c r="F47" s="209"/>
      <c r="G47" s="209"/>
      <c r="H47" s="209"/>
      <c r="I47" s="209"/>
      <c r="J47" s="209"/>
      <c r="K47" s="45"/>
      <c r="L47" s="45"/>
    </row>
    <row r="48" spans="1:12" ht="16.5" x14ac:dyDescent="0.25">
      <c r="A48" s="110"/>
      <c r="B48" s="146" t="s">
        <v>160</v>
      </c>
      <c r="C48" s="43"/>
      <c r="D48" s="43"/>
      <c r="E48" s="43"/>
      <c r="F48" s="43"/>
      <c r="G48" s="43"/>
      <c r="H48" s="43"/>
      <c r="I48" s="43"/>
      <c r="J48" s="43"/>
      <c r="K48" s="45"/>
      <c r="L48" s="45"/>
    </row>
    <row r="49" spans="2:12" ht="45.95" customHeight="1" x14ac:dyDescent="0.25">
      <c r="B49" s="210" t="s">
        <v>180</v>
      </c>
      <c r="C49" s="210"/>
      <c r="D49" s="210"/>
      <c r="E49" s="210"/>
      <c r="F49" s="210"/>
      <c r="G49" s="210"/>
      <c r="H49" s="210"/>
      <c r="I49" s="210"/>
      <c r="J49" s="210"/>
      <c r="K49" s="45"/>
      <c r="L49" s="45"/>
    </row>
    <row r="50" spans="2:12" ht="16.5" x14ac:dyDescent="0.25">
      <c r="B50" s="43" t="s">
        <v>169</v>
      </c>
    </row>
  </sheetData>
  <mergeCells count="11">
    <mergeCell ref="B44:J44"/>
    <mergeCell ref="B45:J45"/>
    <mergeCell ref="B46:J46"/>
    <mergeCell ref="B47:J47"/>
    <mergeCell ref="B49:J49"/>
    <mergeCell ref="B43:J43"/>
    <mergeCell ref="B4:B5"/>
    <mergeCell ref="M8:O8"/>
    <mergeCell ref="G21:I21"/>
    <mergeCell ref="G36:I36"/>
    <mergeCell ref="G37:I37"/>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4E50F-94C2-4A1A-BF52-513EAC8C9061}">
  <dimension ref="B1:T23"/>
  <sheetViews>
    <sheetView topLeftCell="A13" workbookViewId="0">
      <selection activeCell="B19" sqref="B19:J19"/>
    </sheetView>
  </sheetViews>
  <sheetFormatPr defaultRowHeight="15" x14ac:dyDescent="0.25"/>
  <cols>
    <col min="1" max="1" width="4.7109375" customWidth="1"/>
    <col min="2" max="2" width="32.28515625" customWidth="1"/>
    <col min="3" max="3" width="10.5703125" customWidth="1"/>
    <col min="10" max="10" width="10.85546875" bestFit="1" customWidth="1"/>
    <col min="11" max="11" width="5.140625" customWidth="1"/>
    <col min="14" max="14" width="20" customWidth="1"/>
  </cols>
  <sheetData>
    <row r="1" spans="2:20" ht="15.75" x14ac:dyDescent="0.25">
      <c r="B1" s="42" t="s">
        <v>96</v>
      </c>
      <c r="K1" s="92"/>
      <c r="L1" s="92"/>
      <c r="M1" s="92"/>
    </row>
    <row r="2" spans="2:20" ht="15.75" x14ac:dyDescent="0.25">
      <c r="B2" s="42"/>
      <c r="K2" s="92"/>
      <c r="L2" s="92"/>
      <c r="M2" s="92"/>
    </row>
    <row r="3" spans="2:20" x14ac:dyDescent="0.25">
      <c r="F3" s="93" t="s">
        <v>40</v>
      </c>
      <c r="G3" s="153">
        <f>P7</f>
        <v>48.080000000000005</v>
      </c>
      <c r="H3" s="153">
        <f>P8</f>
        <v>64.8</v>
      </c>
      <c r="I3" s="153">
        <f>P9</f>
        <v>26.016000000000005</v>
      </c>
      <c r="K3" s="92"/>
      <c r="L3" s="92"/>
      <c r="M3" s="92"/>
    </row>
    <row r="4" spans="2:20" x14ac:dyDescent="0.25">
      <c r="B4" s="211" t="s">
        <v>42</v>
      </c>
      <c r="C4" s="94" t="s">
        <v>43</v>
      </c>
      <c r="D4" s="94" t="s">
        <v>44</v>
      </c>
      <c r="E4" s="94" t="s">
        <v>45</v>
      </c>
      <c r="F4" s="94" t="s">
        <v>46</v>
      </c>
      <c r="G4" s="94" t="s">
        <v>47</v>
      </c>
      <c r="H4" s="94" t="s">
        <v>48</v>
      </c>
      <c r="I4" s="94" t="s">
        <v>49</v>
      </c>
      <c r="J4" s="94" t="s">
        <v>50</v>
      </c>
      <c r="K4" s="95"/>
      <c r="L4" s="96"/>
      <c r="M4" s="96"/>
    </row>
    <row r="5" spans="2:20" ht="103.5" thickBot="1" x14ac:dyDescent="0.3">
      <c r="B5" s="211"/>
      <c r="C5" s="56" t="s">
        <v>97</v>
      </c>
      <c r="D5" s="56" t="s">
        <v>53</v>
      </c>
      <c r="E5" s="56" t="s">
        <v>98</v>
      </c>
      <c r="F5" s="56" t="s">
        <v>55</v>
      </c>
      <c r="G5" s="56" t="s">
        <v>99</v>
      </c>
      <c r="H5" s="56" t="s">
        <v>100</v>
      </c>
      <c r="I5" s="56" t="s">
        <v>58</v>
      </c>
      <c r="J5" s="56" t="s">
        <v>59</v>
      </c>
      <c r="K5" s="97"/>
      <c r="L5" s="59"/>
      <c r="M5" s="98"/>
      <c r="N5" s="212" t="s">
        <v>164</v>
      </c>
      <c r="O5" s="212"/>
      <c r="P5" s="212"/>
    </row>
    <row r="6" spans="2:20" ht="39" thickBot="1" x14ac:dyDescent="0.3">
      <c r="B6" s="29" t="s">
        <v>101</v>
      </c>
      <c r="C6" s="61">
        <v>24</v>
      </c>
      <c r="D6" s="73">
        <f>'Respondent Burden'!D25</f>
        <v>1</v>
      </c>
      <c r="E6" s="73">
        <f t="shared" ref="E6:E13" si="0">C6*D6</f>
        <v>24</v>
      </c>
      <c r="F6" s="64">
        <f>'Respondent Burden'!F18</f>
        <v>66.400000000000006</v>
      </c>
      <c r="G6" s="64">
        <f>ROUND(E6*F6, 2)</f>
        <v>1593.6</v>
      </c>
      <c r="H6" s="65">
        <f>ROUND(G6*0.05, 2)</f>
        <v>79.680000000000007</v>
      </c>
      <c r="I6" s="65">
        <f>ROUND(G6*0.1, 2)</f>
        <v>159.36000000000001</v>
      </c>
      <c r="J6" s="144">
        <f>ROUND(G6*$G$3+H6*$H$3+I6*$I$3, 2)</f>
        <v>85929.46</v>
      </c>
      <c r="K6" s="43"/>
      <c r="L6" s="43"/>
      <c r="M6" s="43"/>
      <c r="N6" s="154"/>
      <c r="O6" s="155" t="s">
        <v>102</v>
      </c>
      <c r="P6" s="156" t="s">
        <v>103</v>
      </c>
      <c r="Q6" s="99"/>
    </row>
    <row r="7" spans="2:20" ht="28.5" x14ac:dyDescent="0.25">
      <c r="B7" s="29" t="s">
        <v>104</v>
      </c>
      <c r="C7" s="61">
        <v>24</v>
      </c>
      <c r="D7" s="73">
        <f>'Respondent Burden'!D26</f>
        <v>1</v>
      </c>
      <c r="E7" s="73">
        <f t="shared" si="0"/>
        <v>24</v>
      </c>
      <c r="F7" s="64">
        <f>'Respondent Burden'!F26</f>
        <v>16.600000000000001</v>
      </c>
      <c r="G7" s="64">
        <f t="shared" ref="G7:G8" si="1">ROUND(E7*F7, 2)</f>
        <v>398.4</v>
      </c>
      <c r="H7" s="65">
        <f t="shared" ref="H7:H8" si="2">ROUND(G7*0.05, 2)</f>
        <v>19.920000000000002</v>
      </c>
      <c r="I7" s="65">
        <f t="shared" ref="I7:I8" si="3">ROUND(G7*0.1, 2)</f>
        <v>39.840000000000003</v>
      </c>
      <c r="J7" s="144">
        <f t="shared" ref="J7:J8" si="4">ROUND(G7*$G$3+H7*$H$3+I7*$I$3, 2)</f>
        <v>21482.37</v>
      </c>
      <c r="K7" s="43"/>
      <c r="L7" s="43"/>
      <c r="M7" s="43"/>
      <c r="N7" s="157" t="s">
        <v>105</v>
      </c>
      <c r="O7" s="157">
        <v>30.05</v>
      </c>
      <c r="P7" s="158">
        <f>O7*1.6</f>
        <v>48.080000000000005</v>
      </c>
    </row>
    <row r="8" spans="2:20" ht="25.5" x14ac:dyDescent="0.25">
      <c r="B8" s="29" t="s">
        <v>106</v>
      </c>
      <c r="C8" s="61">
        <v>24</v>
      </c>
      <c r="D8" s="73">
        <f>'Respondent Burden'!D27</f>
        <v>1</v>
      </c>
      <c r="E8" s="73">
        <f t="shared" si="0"/>
        <v>24</v>
      </c>
      <c r="F8" s="64">
        <f>'Respondent Burden'!F27</f>
        <v>60.9</v>
      </c>
      <c r="G8" s="65">
        <f t="shared" si="1"/>
        <v>1461.6</v>
      </c>
      <c r="H8" s="65">
        <f t="shared" si="2"/>
        <v>73.08</v>
      </c>
      <c r="I8" s="65">
        <f t="shared" si="3"/>
        <v>146.16</v>
      </c>
      <c r="J8" s="144">
        <f t="shared" si="4"/>
        <v>78811.81</v>
      </c>
      <c r="K8" s="43"/>
      <c r="L8" s="43"/>
      <c r="M8" s="43"/>
      <c r="N8" s="159" t="s">
        <v>107</v>
      </c>
      <c r="O8" s="159">
        <v>40.5</v>
      </c>
      <c r="P8" s="160">
        <f>O8*1.6</f>
        <v>64.8</v>
      </c>
    </row>
    <row r="9" spans="2:20" x14ac:dyDescent="0.25">
      <c r="B9" s="29" t="s">
        <v>108</v>
      </c>
      <c r="C9" s="61"/>
      <c r="D9" s="61"/>
      <c r="E9" s="73"/>
      <c r="F9" s="63"/>
      <c r="G9" s="63"/>
      <c r="H9" s="63"/>
      <c r="I9" s="63"/>
      <c r="J9" s="144"/>
      <c r="K9" s="43"/>
      <c r="L9" s="45"/>
      <c r="M9" s="43"/>
      <c r="N9" s="161" t="s">
        <v>109</v>
      </c>
      <c r="O9" s="161">
        <v>16.260000000000002</v>
      </c>
      <c r="P9" s="160">
        <f>O9*1.6</f>
        <v>26.016000000000005</v>
      </c>
    </row>
    <row r="10" spans="2:20" x14ac:dyDescent="0.25">
      <c r="B10" s="67" t="s">
        <v>27</v>
      </c>
      <c r="C10" s="61">
        <v>0.5</v>
      </c>
      <c r="D10" s="61">
        <f>'Respondent Burden'!D17</f>
        <v>1</v>
      </c>
      <c r="E10" s="73">
        <f t="shared" si="0"/>
        <v>0.5</v>
      </c>
      <c r="F10" s="64">
        <f>'Respondent Burden'!F17</f>
        <v>66.400000000000006</v>
      </c>
      <c r="G10" s="64">
        <f t="shared" ref="G10:G11" si="5">ROUND(E10*F10, 2)</f>
        <v>33.200000000000003</v>
      </c>
      <c r="H10" s="65">
        <f t="shared" ref="H10:H11" si="6">ROUND(G10*0.05, 2)</f>
        <v>1.66</v>
      </c>
      <c r="I10" s="65">
        <f t="shared" ref="I10:I11" si="7">ROUND(G10*0.1, 2)</f>
        <v>3.32</v>
      </c>
      <c r="J10" s="144">
        <f t="shared" ref="J10:J13" si="8">ROUND(G10*$G$3+H10*$H$3+I10*$I$3, 2)</f>
        <v>1790.2</v>
      </c>
      <c r="K10" s="43"/>
      <c r="L10" s="43"/>
      <c r="M10" s="43"/>
    </row>
    <row r="11" spans="2:20" x14ac:dyDescent="0.25">
      <c r="B11" s="67" t="s">
        <v>28</v>
      </c>
      <c r="C11" s="61">
        <v>0.5</v>
      </c>
      <c r="D11" s="61">
        <v>1</v>
      </c>
      <c r="E11" s="73">
        <f t="shared" si="0"/>
        <v>0.5</v>
      </c>
      <c r="F11" s="64">
        <v>66.400000000000006</v>
      </c>
      <c r="G11" s="64">
        <f t="shared" si="5"/>
        <v>33.200000000000003</v>
      </c>
      <c r="H11" s="65">
        <f t="shared" si="6"/>
        <v>1.66</v>
      </c>
      <c r="I11" s="65">
        <f t="shared" si="7"/>
        <v>3.32</v>
      </c>
      <c r="J11" s="144">
        <f t="shared" si="8"/>
        <v>1790.2</v>
      </c>
      <c r="K11" s="43"/>
      <c r="L11" s="43"/>
      <c r="M11" s="100"/>
    </row>
    <row r="12" spans="2:20" ht="15.75" x14ac:dyDescent="0.25">
      <c r="B12" s="67" t="s">
        <v>110</v>
      </c>
      <c r="C12" s="61">
        <v>8</v>
      </c>
      <c r="D12" s="61">
        <f>1</f>
        <v>1</v>
      </c>
      <c r="E12" s="73">
        <f t="shared" si="0"/>
        <v>8</v>
      </c>
      <c r="F12" s="63">
        <f>F6+F7</f>
        <v>83</v>
      </c>
      <c r="G12" s="63">
        <f>ROUND(E12*F12, 2)</f>
        <v>664</v>
      </c>
      <c r="H12" s="65">
        <f>ROUND(G12*0.05, 2)</f>
        <v>33.200000000000003</v>
      </c>
      <c r="I12" s="65">
        <f>ROUND(G12*0.1, 2)</f>
        <v>66.400000000000006</v>
      </c>
      <c r="J12" s="144">
        <f t="shared" si="8"/>
        <v>35803.94</v>
      </c>
      <c r="K12" s="43"/>
      <c r="L12" s="43"/>
      <c r="M12" s="43"/>
    </row>
    <row r="13" spans="2:20" ht="25.5" x14ac:dyDescent="0.25">
      <c r="B13" s="67" t="s">
        <v>29</v>
      </c>
      <c r="C13" s="61">
        <v>0.5</v>
      </c>
      <c r="D13" s="61">
        <f>'Respondent Burden'!D20</f>
        <v>1</v>
      </c>
      <c r="E13" s="73">
        <f t="shared" si="0"/>
        <v>0.5</v>
      </c>
      <c r="F13" s="64">
        <f>'Respondent Burden'!F20</f>
        <v>66.400000000000006</v>
      </c>
      <c r="G13" s="64">
        <f>ROUND(E13*F13, 2)</f>
        <v>33.200000000000003</v>
      </c>
      <c r="H13" s="65">
        <f>ROUND(G13*0.05, 2)</f>
        <v>1.66</v>
      </c>
      <c r="I13" s="65">
        <f>ROUND(G13*0.1, 2)</f>
        <v>3.32</v>
      </c>
      <c r="J13" s="144">
        <f t="shared" si="8"/>
        <v>1790.2</v>
      </c>
      <c r="K13" s="43"/>
      <c r="L13" s="43"/>
      <c r="M13" s="43"/>
    </row>
    <row r="14" spans="2:20" x14ac:dyDescent="0.25">
      <c r="B14" s="29" t="s">
        <v>111</v>
      </c>
      <c r="C14" s="61"/>
      <c r="D14" s="61"/>
      <c r="E14" s="73"/>
      <c r="F14" s="63"/>
      <c r="G14" s="65"/>
      <c r="H14" s="65"/>
      <c r="I14" s="65"/>
      <c r="J14" s="144"/>
      <c r="K14" s="43"/>
      <c r="L14" s="43"/>
      <c r="M14" s="43"/>
    </row>
    <row r="15" spans="2:20" x14ac:dyDescent="0.25">
      <c r="B15" s="67" t="s">
        <v>112</v>
      </c>
      <c r="C15" s="61">
        <v>8</v>
      </c>
      <c r="D15" s="61">
        <v>1</v>
      </c>
      <c r="E15" s="73">
        <f t="shared" ref="E15" si="9">C15*D15</f>
        <v>8</v>
      </c>
      <c r="F15" s="64">
        <f>F8</f>
        <v>60.9</v>
      </c>
      <c r="G15" s="64">
        <f>ROUND(E15*F15, 2)</f>
        <v>487.2</v>
      </c>
      <c r="H15" s="65">
        <f>ROUND(G15*0.05, 2)</f>
        <v>24.36</v>
      </c>
      <c r="I15" s="65">
        <f>ROUND(G15*0.1, 2)</f>
        <v>48.72</v>
      </c>
      <c r="J15" s="144">
        <f>ROUND(G15*$G$3+H15*$H$3+I15*$I$3, 2)</f>
        <v>26270.6</v>
      </c>
      <c r="K15" s="43"/>
      <c r="L15" s="44"/>
      <c r="M15" s="43"/>
    </row>
    <row r="16" spans="2:20" x14ac:dyDescent="0.25">
      <c r="B16" s="213" t="s">
        <v>186</v>
      </c>
      <c r="C16" s="214"/>
      <c r="D16" s="214"/>
      <c r="E16" s="214"/>
      <c r="F16" s="215"/>
      <c r="G16" s="207">
        <f>SUM(G6:I14)</f>
        <v>4849.7799999999988</v>
      </c>
      <c r="H16" s="207"/>
      <c r="I16" s="207"/>
      <c r="J16" s="145">
        <f>ROUND(SUM(J6:J15),-3)</f>
        <v>254000</v>
      </c>
      <c r="K16" s="87"/>
      <c r="L16" s="101"/>
      <c r="M16" s="102"/>
      <c r="N16" s="103"/>
      <c r="O16" s="103"/>
      <c r="P16" s="103"/>
      <c r="Q16" s="103"/>
      <c r="R16" s="103"/>
      <c r="S16" s="103"/>
      <c r="T16" s="103"/>
    </row>
    <row r="17" spans="2:20" x14ac:dyDescent="0.25">
      <c r="B17" s="104"/>
      <c r="C17" s="104"/>
      <c r="D17" s="104"/>
      <c r="E17" s="104"/>
      <c r="F17" s="104"/>
      <c r="G17" s="104"/>
      <c r="H17" s="104"/>
      <c r="I17" s="104"/>
      <c r="J17" s="104"/>
      <c r="K17" s="87"/>
      <c r="L17" s="77"/>
      <c r="M17" s="105"/>
      <c r="N17" s="103"/>
      <c r="O17" s="103"/>
      <c r="P17" s="103"/>
      <c r="Q17" s="103"/>
      <c r="R17" s="103"/>
      <c r="S17" s="103"/>
      <c r="T17" s="103"/>
    </row>
    <row r="18" spans="2:20" x14ac:dyDescent="0.25">
      <c r="B18" s="89" t="s">
        <v>95</v>
      </c>
      <c r="C18" s="43"/>
      <c r="D18" s="43"/>
      <c r="E18" s="43"/>
      <c r="F18" s="43"/>
      <c r="G18" s="43"/>
      <c r="H18" s="43"/>
      <c r="I18" s="43"/>
      <c r="J18" s="43"/>
      <c r="K18" s="92"/>
      <c r="L18" s="92"/>
      <c r="M18" s="92"/>
      <c r="N18" s="106"/>
    </row>
    <row r="19" spans="2:20" ht="57.95" customHeight="1" x14ac:dyDescent="0.25">
      <c r="B19" s="199" t="s">
        <v>173</v>
      </c>
      <c r="C19" s="199"/>
      <c r="D19" s="199"/>
      <c r="E19" s="199"/>
      <c r="F19" s="199"/>
      <c r="G19" s="199"/>
      <c r="H19" s="199"/>
      <c r="I19" s="199"/>
      <c r="J19" s="199"/>
      <c r="K19" s="107"/>
      <c r="L19" s="66"/>
      <c r="M19" s="45"/>
    </row>
    <row r="20" spans="2:20" ht="44.1" customHeight="1" x14ac:dyDescent="0.25">
      <c r="B20" s="208" t="s">
        <v>174</v>
      </c>
      <c r="C20" s="208"/>
      <c r="D20" s="208"/>
      <c r="E20" s="208"/>
      <c r="F20" s="208"/>
      <c r="G20" s="208"/>
      <c r="H20" s="208"/>
      <c r="I20" s="208"/>
      <c r="J20" s="208"/>
      <c r="K20" s="108"/>
      <c r="L20" s="109"/>
      <c r="M20" s="107"/>
    </row>
    <row r="21" spans="2:20" ht="16.5" x14ac:dyDescent="0.25">
      <c r="B21" s="90" t="s">
        <v>175</v>
      </c>
      <c r="C21" s="110"/>
      <c r="D21" s="110"/>
      <c r="E21" s="110"/>
      <c r="F21" s="110"/>
      <c r="G21" s="110"/>
      <c r="H21" s="110"/>
      <c r="I21" s="110"/>
      <c r="J21" s="110"/>
      <c r="K21" s="92"/>
      <c r="L21" s="92"/>
      <c r="M21" s="92"/>
    </row>
    <row r="22" spans="2:20" ht="16.5" x14ac:dyDescent="0.25">
      <c r="B22" s="90" t="s">
        <v>172</v>
      </c>
      <c r="C22" s="110"/>
      <c r="D22" s="110"/>
      <c r="E22" s="110"/>
      <c r="F22" s="110"/>
      <c r="G22" s="110"/>
      <c r="H22" s="110"/>
      <c r="I22" s="110"/>
      <c r="J22" s="110"/>
      <c r="K22" s="92"/>
      <c r="L22" s="92"/>
      <c r="M22" s="92"/>
    </row>
    <row r="23" spans="2:20" ht="16.5" x14ac:dyDescent="0.25">
      <c r="B23" s="43" t="s">
        <v>171</v>
      </c>
    </row>
  </sheetData>
  <mergeCells count="6">
    <mergeCell ref="B20:J20"/>
    <mergeCell ref="B4:B5"/>
    <mergeCell ref="N5:P5"/>
    <mergeCell ref="B16:F16"/>
    <mergeCell ref="G16:I16"/>
    <mergeCell ref="B19:J19"/>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0E3A-D8BC-4FBD-AE0A-F39B00030A3E}">
  <dimension ref="B1:P46"/>
  <sheetViews>
    <sheetView workbookViewId="0"/>
  </sheetViews>
  <sheetFormatPr defaultRowHeight="15" x14ac:dyDescent="0.25"/>
  <cols>
    <col min="1" max="1" width="3.140625" customWidth="1"/>
    <col min="2" max="2" width="30.140625" customWidth="1"/>
    <col min="3" max="3" width="9.85546875" customWidth="1"/>
    <col min="4" max="4" width="10.85546875" customWidth="1"/>
    <col min="6" max="6" width="9.5703125" customWidth="1"/>
    <col min="11" max="12" width="9.42578125" customWidth="1"/>
    <col min="13" max="13" width="9.85546875" customWidth="1"/>
    <col min="14" max="14" width="11.5703125" customWidth="1"/>
    <col min="15" max="15" width="53.140625" customWidth="1"/>
  </cols>
  <sheetData>
    <row r="1" spans="2:15" x14ac:dyDescent="0.25">
      <c r="B1" s="89" t="s">
        <v>166</v>
      </c>
      <c r="C1" s="112"/>
      <c r="D1" s="112"/>
      <c r="E1" s="112"/>
      <c r="F1" s="112"/>
      <c r="G1" s="112"/>
      <c r="H1" s="45"/>
      <c r="I1" s="45"/>
      <c r="J1" s="45"/>
      <c r="K1" s="45"/>
      <c r="L1" s="45"/>
      <c r="M1" s="45"/>
      <c r="N1" s="45"/>
      <c r="O1" s="45"/>
    </row>
    <row r="2" spans="2:15" ht="15.75" x14ac:dyDescent="0.25">
      <c r="B2" s="217" t="s">
        <v>113</v>
      </c>
      <c r="C2" s="218"/>
      <c r="D2" s="218"/>
      <c r="E2" s="218"/>
      <c r="F2" s="218"/>
      <c r="G2" s="218"/>
      <c r="H2" s="219"/>
      <c r="I2" s="112"/>
      <c r="J2" s="112"/>
      <c r="K2" s="112"/>
      <c r="L2" s="112"/>
      <c r="M2" s="112"/>
      <c r="N2" s="112"/>
      <c r="O2" s="112"/>
    </row>
    <row r="3" spans="2:15" x14ac:dyDescent="0.25">
      <c r="B3" s="113" t="s">
        <v>4</v>
      </c>
      <c r="C3" s="113" t="s">
        <v>5</v>
      </c>
      <c r="D3" s="113" t="s">
        <v>6</v>
      </c>
      <c r="E3" s="113" t="s">
        <v>7</v>
      </c>
      <c r="F3" s="113" t="s">
        <v>8</v>
      </c>
      <c r="G3" s="113" t="s">
        <v>114</v>
      </c>
      <c r="H3" s="113" t="s">
        <v>115</v>
      </c>
      <c r="I3" s="112"/>
      <c r="J3" s="112"/>
      <c r="K3" s="112"/>
      <c r="L3" s="112"/>
      <c r="M3" s="112"/>
      <c r="N3" s="112"/>
      <c r="O3" s="112"/>
    </row>
    <row r="4" spans="2:15" ht="70.5" customHeight="1" x14ac:dyDescent="0.25">
      <c r="B4" s="114" t="s">
        <v>116</v>
      </c>
      <c r="C4" s="114" t="s">
        <v>117</v>
      </c>
      <c r="D4" s="114" t="s">
        <v>118</v>
      </c>
      <c r="E4" s="60" t="s">
        <v>168</v>
      </c>
      <c r="F4" s="114" t="s">
        <v>119</v>
      </c>
      <c r="G4" s="114" t="s">
        <v>120</v>
      </c>
      <c r="H4" s="114" t="s">
        <v>121</v>
      </c>
      <c r="I4" s="59"/>
      <c r="J4" s="112"/>
      <c r="K4" s="112"/>
      <c r="L4" s="112"/>
      <c r="M4" s="112"/>
      <c r="N4" s="112"/>
      <c r="O4" s="112"/>
    </row>
    <row r="5" spans="2:15" ht="28.5" x14ac:dyDescent="0.25">
      <c r="B5" s="114" t="s">
        <v>122</v>
      </c>
      <c r="C5" s="115">
        <f>ROUND(216.67*22,0)</f>
        <v>4767</v>
      </c>
      <c r="D5" s="116">
        <v>60.9</v>
      </c>
      <c r="E5" s="117">
        <f>C5*D5*0.2439</f>
        <v>70806.68217</v>
      </c>
      <c r="F5" s="117">
        <v>0</v>
      </c>
      <c r="G5" s="118">
        <v>0</v>
      </c>
      <c r="H5" s="117">
        <f>F5*G5</f>
        <v>0</v>
      </c>
      <c r="I5" s="112"/>
      <c r="J5" s="112"/>
      <c r="K5" s="112"/>
      <c r="L5" s="112"/>
      <c r="M5" s="112"/>
      <c r="N5" s="112"/>
      <c r="O5" s="112"/>
    </row>
    <row r="6" spans="2:15" ht="28.5" x14ac:dyDescent="0.25">
      <c r="B6" s="114" t="s">
        <v>123</v>
      </c>
      <c r="C6" s="115">
        <f>ROUND(216.67*22,0)</f>
        <v>4767</v>
      </c>
      <c r="D6" s="116">
        <f>L45</f>
        <v>60.9</v>
      </c>
      <c r="E6" s="117">
        <f>C6*D6*0.2439</f>
        <v>70806.68217</v>
      </c>
      <c r="F6" s="117">
        <v>0</v>
      </c>
      <c r="G6" s="118">
        <v>0</v>
      </c>
      <c r="H6" s="117">
        <f>F6*G6</f>
        <v>0</v>
      </c>
      <c r="I6" s="112"/>
      <c r="J6" s="112"/>
      <c r="K6" s="112"/>
      <c r="L6" s="112"/>
      <c r="M6" s="112"/>
      <c r="N6" s="112"/>
      <c r="O6" s="112"/>
    </row>
    <row r="7" spans="2:15" ht="28.5" x14ac:dyDescent="0.25">
      <c r="B7" s="114" t="s">
        <v>124</v>
      </c>
      <c r="C7" s="115">
        <f>7000*9</f>
        <v>63000</v>
      </c>
      <c r="D7" s="116">
        <v>5.5</v>
      </c>
      <c r="E7" s="117">
        <f>C7*D7*0.2439</f>
        <v>84511.35</v>
      </c>
      <c r="F7" s="117">
        <v>0</v>
      </c>
      <c r="G7" s="118">
        <v>0</v>
      </c>
      <c r="H7" s="117">
        <f>F7*G7</f>
        <v>0</v>
      </c>
      <c r="I7" s="112"/>
      <c r="J7" s="112"/>
      <c r="K7" s="112"/>
      <c r="L7" s="112"/>
      <c r="M7" s="112"/>
      <c r="N7" s="112"/>
      <c r="O7" s="112"/>
    </row>
    <row r="8" spans="2:15" x14ac:dyDescent="0.25">
      <c r="B8" s="114" t="s">
        <v>125</v>
      </c>
      <c r="C8" s="115">
        <f>15604/D8</f>
        <v>234.99999999999997</v>
      </c>
      <c r="D8" s="116">
        <f>D5+D7</f>
        <v>66.400000000000006</v>
      </c>
      <c r="E8" s="117">
        <f>C8*D8*0.1098</f>
        <v>1713.3191999999999</v>
      </c>
      <c r="F8" s="117" t="s">
        <v>61</v>
      </c>
      <c r="G8" s="117" t="s">
        <v>61</v>
      </c>
      <c r="H8" s="117" t="s">
        <v>61</v>
      </c>
      <c r="I8" s="112"/>
      <c r="J8" s="112"/>
      <c r="K8" s="112"/>
      <c r="L8" s="112"/>
      <c r="M8" s="112"/>
      <c r="N8" s="112"/>
      <c r="O8" s="112"/>
    </row>
    <row r="9" spans="2:15" ht="15.75" x14ac:dyDescent="0.25">
      <c r="B9" s="114" t="s">
        <v>167</v>
      </c>
      <c r="C9" s="119"/>
      <c r="D9" s="120"/>
      <c r="E9" s="119">
        <f>ROUND(SUM(E5:E8),-3)</f>
        <v>228000</v>
      </c>
      <c r="F9" s="119"/>
      <c r="G9" s="120"/>
      <c r="H9" s="119">
        <f>SUM(H5:H8)</f>
        <v>0</v>
      </c>
      <c r="I9" s="121"/>
      <c r="J9" s="112"/>
      <c r="K9" s="112"/>
      <c r="L9" s="112"/>
      <c r="M9" s="112"/>
      <c r="N9" s="112"/>
      <c r="O9" s="112"/>
    </row>
    <row r="10" spans="2:15" x14ac:dyDescent="0.25">
      <c r="B10" s="122" t="s">
        <v>94</v>
      </c>
      <c r="C10" s="123"/>
      <c r="D10" s="124"/>
      <c r="E10" s="123"/>
      <c r="F10" s="123"/>
      <c r="G10" s="125"/>
      <c r="H10" s="123"/>
      <c r="I10" s="121"/>
      <c r="J10" s="112"/>
      <c r="K10" s="112"/>
      <c r="L10" s="112"/>
      <c r="M10" s="112"/>
      <c r="N10" s="112"/>
      <c r="O10" s="112"/>
    </row>
    <row r="11" spans="2:15" x14ac:dyDescent="0.25">
      <c r="B11" s="126"/>
      <c r="C11" s="126"/>
      <c r="D11" s="126"/>
      <c r="E11" s="126"/>
      <c r="F11" s="126"/>
      <c r="G11" s="126"/>
      <c r="H11" s="126"/>
      <c r="I11" s="91"/>
      <c r="J11" s="127"/>
      <c r="K11" s="127"/>
      <c r="L11" s="127"/>
      <c r="M11" s="127"/>
      <c r="N11" s="127"/>
      <c r="O11" s="91"/>
    </row>
    <row r="12" spans="2:15" ht="36.950000000000003" customHeight="1" x14ac:dyDescent="0.25">
      <c r="B12" s="220" t="s">
        <v>126</v>
      </c>
      <c r="C12" s="220"/>
      <c r="D12" s="220"/>
      <c r="E12" s="220"/>
      <c r="F12" s="220"/>
      <c r="G12" s="220"/>
      <c r="H12" s="220"/>
      <c r="I12" s="112"/>
      <c r="J12" s="112"/>
      <c r="K12" s="112"/>
      <c r="L12" s="112"/>
      <c r="M12" s="112"/>
      <c r="N12" s="112"/>
      <c r="O12" s="112"/>
    </row>
    <row r="13" spans="2:15" ht="45" customHeight="1" x14ac:dyDescent="0.25">
      <c r="B13" s="216" t="s">
        <v>127</v>
      </c>
      <c r="C13" s="216"/>
      <c r="D13" s="216"/>
      <c r="E13" s="216"/>
      <c r="F13" s="216"/>
      <c r="G13" s="216"/>
      <c r="H13" s="216"/>
      <c r="I13" s="112"/>
      <c r="J13" s="112"/>
      <c r="K13" s="112"/>
      <c r="L13" s="112"/>
      <c r="M13" s="112"/>
      <c r="N13" s="112"/>
      <c r="O13" s="112"/>
    </row>
    <row r="14" spans="2:15" ht="50.45" customHeight="1" x14ac:dyDescent="0.25">
      <c r="B14" s="216" t="s">
        <v>128</v>
      </c>
      <c r="C14" s="216"/>
      <c r="D14" s="216"/>
      <c r="E14" s="216"/>
      <c r="F14" s="216"/>
      <c r="G14" s="216"/>
      <c r="H14" s="216"/>
      <c r="I14" s="112"/>
      <c r="J14" s="112"/>
      <c r="K14" s="112"/>
      <c r="L14" s="112"/>
      <c r="M14" s="112"/>
      <c r="N14" s="112"/>
      <c r="O14" s="112"/>
    </row>
    <row r="15" spans="2:15" ht="60" customHeight="1" x14ac:dyDescent="0.25">
      <c r="B15" s="216" t="s">
        <v>181</v>
      </c>
      <c r="C15" s="216"/>
      <c r="D15" s="216"/>
      <c r="E15" s="216"/>
      <c r="F15" s="216"/>
      <c r="G15" s="216"/>
      <c r="H15" s="216"/>
      <c r="I15" s="77"/>
      <c r="J15" s="112"/>
      <c r="K15" s="112"/>
      <c r="L15" s="112"/>
      <c r="M15" s="112"/>
      <c r="N15" s="112"/>
      <c r="O15" s="112"/>
    </row>
    <row r="16" spans="2:15" ht="44.1" customHeight="1" x14ac:dyDescent="0.25">
      <c r="B16" s="216" t="s">
        <v>129</v>
      </c>
      <c r="C16" s="216"/>
      <c r="D16" s="216"/>
      <c r="E16" s="216"/>
      <c r="F16" s="216"/>
      <c r="G16" s="216"/>
      <c r="H16" s="216"/>
      <c r="I16" s="112"/>
      <c r="J16" s="112"/>
      <c r="K16" s="112"/>
      <c r="L16" s="112"/>
      <c r="M16" s="112"/>
      <c r="N16" s="112"/>
      <c r="O16" s="112"/>
    </row>
    <row r="17" spans="2:16" ht="16.5" x14ac:dyDescent="0.25">
      <c r="B17" s="43" t="s">
        <v>170</v>
      </c>
      <c r="C17" s="143"/>
      <c r="D17" s="143"/>
      <c r="E17" s="143"/>
      <c r="F17" s="143"/>
      <c r="G17" s="126"/>
      <c r="H17" s="126"/>
      <c r="J17" s="91"/>
      <c r="K17" s="91"/>
      <c r="L17" s="91"/>
      <c r="M17" s="91"/>
      <c r="N17" s="91"/>
      <c r="O17" s="91"/>
    </row>
    <row r="18" spans="2:16" x14ac:dyDescent="0.25">
      <c r="B18" s="91"/>
      <c r="C18" s="91"/>
      <c r="D18" s="91"/>
      <c r="E18" s="91"/>
      <c r="F18" s="91"/>
      <c r="G18" s="91"/>
      <c r="H18" s="91"/>
      <c r="I18" s="112"/>
      <c r="J18" s="112"/>
      <c r="K18" s="112"/>
      <c r="L18" s="112"/>
      <c r="M18" s="112"/>
      <c r="N18" s="112"/>
      <c r="O18" s="112"/>
    </row>
    <row r="19" spans="2:16" ht="15.75" thickBot="1" x14ac:dyDescent="0.3">
      <c r="B19" s="111" t="s">
        <v>130</v>
      </c>
      <c r="C19" s="91"/>
      <c r="D19" s="91"/>
      <c r="E19" s="91"/>
      <c r="F19" s="91"/>
      <c r="G19" s="91"/>
      <c r="H19" s="91"/>
      <c r="I19" s="112"/>
      <c r="J19" s="112"/>
      <c r="K19" s="112"/>
      <c r="L19" s="112"/>
      <c r="M19" s="112"/>
      <c r="N19" s="112"/>
      <c r="O19" s="112"/>
    </row>
    <row r="20" spans="2:16" ht="16.5" thickBot="1" x14ac:dyDescent="0.3">
      <c r="B20" s="223" t="s">
        <v>113</v>
      </c>
      <c r="C20" s="224"/>
      <c r="D20" s="224"/>
      <c r="E20" s="224"/>
      <c r="F20" s="224"/>
      <c r="G20" s="224"/>
      <c r="H20" s="225"/>
      <c r="I20" s="112"/>
      <c r="J20" s="112"/>
      <c r="K20" s="112"/>
      <c r="L20" s="112"/>
      <c r="M20" s="112"/>
      <c r="N20" s="112"/>
      <c r="O20" s="112"/>
    </row>
    <row r="21" spans="2:16" x14ac:dyDescent="0.25">
      <c r="B21" s="128" t="s">
        <v>4</v>
      </c>
      <c r="C21" s="129" t="s">
        <v>5</v>
      </c>
      <c r="D21" s="129" t="s">
        <v>6</v>
      </c>
      <c r="E21" s="129" t="s">
        <v>7</v>
      </c>
      <c r="F21" s="129" t="s">
        <v>8</v>
      </c>
      <c r="G21" s="129" t="s">
        <v>114</v>
      </c>
      <c r="H21" s="129" t="s">
        <v>115</v>
      </c>
      <c r="I21" s="112"/>
      <c r="J21" s="112"/>
      <c r="K21" s="112"/>
      <c r="L21" s="112"/>
      <c r="M21" s="112"/>
      <c r="N21" s="112"/>
      <c r="O21" s="112"/>
    </row>
    <row r="22" spans="2:16" ht="77.25" thickBot="1" x14ac:dyDescent="0.3">
      <c r="B22" s="130" t="s">
        <v>116</v>
      </c>
      <c r="C22" s="131" t="s">
        <v>131</v>
      </c>
      <c r="D22" s="131" t="s">
        <v>132</v>
      </c>
      <c r="E22" s="131" t="s">
        <v>133</v>
      </c>
      <c r="F22" s="131" t="s">
        <v>119</v>
      </c>
      <c r="G22" s="131" t="s">
        <v>120</v>
      </c>
      <c r="H22" s="131" t="s">
        <v>134</v>
      </c>
      <c r="I22" s="112"/>
      <c r="J22" s="112"/>
      <c r="K22" s="112"/>
      <c r="L22" s="112"/>
      <c r="M22" s="112"/>
      <c r="N22" s="112"/>
      <c r="O22" s="112"/>
    </row>
    <row r="23" spans="2:16" ht="17.25" thickBot="1" x14ac:dyDescent="0.3">
      <c r="B23" s="132" t="s">
        <v>135</v>
      </c>
      <c r="C23" s="133" t="s">
        <v>61</v>
      </c>
      <c r="D23" s="133">
        <v>66.400000000000006</v>
      </c>
      <c r="E23" s="134">
        <v>152868</v>
      </c>
      <c r="F23" s="133">
        <v>0</v>
      </c>
      <c r="G23" s="133">
        <v>0</v>
      </c>
      <c r="H23" s="133">
        <v>0</v>
      </c>
      <c r="I23" s="112"/>
      <c r="J23" s="112"/>
      <c r="K23" s="112"/>
      <c r="L23" s="112"/>
      <c r="M23" s="112"/>
      <c r="N23" s="112"/>
      <c r="O23" s="112"/>
    </row>
    <row r="24" spans="2:16" ht="15.75" thickBot="1" x14ac:dyDescent="0.3">
      <c r="B24" s="132" t="s">
        <v>136</v>
      </c>
      <c r="C24" s="133" t="s">
        <v>61</v>
      </c>
      <c r="D24" s="133">
        <v>66.400000000000006</v>
      </c>
      <c r="E24" s="134">
        <v>1709</v>
      </c>
      <c r="F24" s="133" t="s">
        <v>61</v>
      </c>
      <c r="G24" s="131" t="s">
        <v>61</v>
      </c>
      <c r="H24" s="135" t="s">
        <v>61</v>
      </c>
      <c r="I24" s="112"/>
      <c r="J24" s="112"/>
      <c r="K24" s="112"/>
      <c r="L24" s="112"/>
      <c r="M24" s="112"/>
      <c r="N24" s="112"/>
      <c r="O24" s="112"/>
    </row>
    <row r="25" spans="2:16" ht="15.75" thickBot="1" x14ac:dyDescent="0.3">
      <c r="B25" s="136" t="s">
        <v>34</v>
      </c>
      <c r="C25" s="137"/>
      <c r="D25" s="137"/>
      <c r="E25" s="138">
        <v>154577</v>
      </c>
      <c r="F25" s="137">
        <v>0</v>
      </c>
      <c r="G25" s="137">
        <v>0</v>
      </c>
      <c r="H25" s="137">
        <v>0</v>
      </c>
      <c r="I25" s="112"/>
      <c r="J25" s="112"/>
      <c r="K25" s="112"/>
      <c r="L25" s="112"/>
      <c r="M25" s="112"/>
      <c r="N25" s="112"/>
      <c r="O25" s="112"/>
    </row>
    <row r="26" spans="2:16" x14ac:dyDescent="0.25">
      <c r="B26" s="226" t="s">
        <v>137</v>
      </c>
      <c r="C26" s="227"/>
      <c r="D26" s="227"/>
      <c r="E26" s="227"/>
      <c r="F26" s="227"/>
      <c r="G26" s="227"/>
      <c r="H26" s="227"/>
      <c r="I26" s="139"/>
      <c r="J26" s="139"/>
      <c r="K26" s="139"/>
      <c r="L26" s="139"/>
      <c r="M26" s="139"/>
      <c r="N26" s="139"/>
      <c r="O26" s="139"/>
      <c r="P26" s="140"/>
    </row>
    <row r="27" spans="2:16" x14ac:dyDescent="0.25">
      <c r="B27" s="228" t="s">
        <v>138</v>
      </c>
      <c r="C27" s="229"/>
      <c r="D27" s="229"/>
      <c r="E27" s="229"/>
      <c r="F27" s="229"/>
      <c r="G27" s="229"/>
      <c r="H27" s="229"/>
      <c r="I27" s="112"/>
      <c r="J27" s="112"/>
      <c r="K27" s="112"/>
      <c r="L27" s="112"/>
      <c r="M27" s="112"/>
      <c r="N27" s="112"/>
      <c r="O27" s="112"/>
    </row>
    <row r="28" spans="2:16" x14ac:dyDescent="0.25">
      <c r="B28" s="228" t="s">
        <v>182</v>
      </c>
      <c r="C28" s="229"/>
      <c r="D28" s="229"/>
      <c r="E28" s="229"/>
      <c r="F28" s="229"/>
      <c r="G28" s="229"/>
      <c r="H28" s="229"/>
      <c r="I28" s="112"/>
      <c r="J28" s="112"/>
      <c r="K28" s="112"/>
      <c r="L28" s="112"/>
      <c r="M28" s="112"/>
      <c r="N28" s="112"/>
      <c r="O28" s="112"/>
    </row>
    <row r="29" spans="2:16" x14ac:dyDescent="0.25">
      <c r="B29" s="45"/>
      <c r="C29" s="141"/>
      <c r="D29" s="141"/>
      <c r="E29" s="142"/>
      <c r="F29" s="141"/>
      <c r="G29" s="141"/>
      <c r="H29" s="141"/>
      <c r="I29" s="112"/>
      <c r="J29" s="112"/>
      <c r="K29" s="112"/>
      <c r="L29" s="112"/>
      <c r="M29" s="112"/>
      <c r="N29" s="112"/>
      <c r="O29" s="112"/>
    </row>
    <row r="30" spans="2:16" x14ac:dyDescent="0.25">
      <c r="B30" s="112"/>
      <c r="C30" s="112"/>
      <c r="D30" s="112"/>
      <c r="E30" s="112"/>
      <c r="F30" s="112"/>
      <c r="G30" s="112"/>
      <c r="H30" s="112"/>
      <c r="I30" s="112"/>
      <c r="J30" s="112"/>
      <c r="K30" s="112"/>
      <c r="L30" s="112"/>
      <c r="M30" s="112"/>
      <c r="N30" s="112"/>
      <c r="O30" s="112"/>
    </row>
    <row r="31" spans="2:16" x14ac:dyDescent="0.25">
      <c r="B31" s="112"/>
      <c r="C31" s="112"/>
      <c r="D31" s="112"/>
      <c r="E31" s="112"/>
      <c r="F31" s="112"/>
      <c r="G31" s="112"/>
      <c r="H31" s="112"/>
      <c r="I31" s="112"/>
      <c r="J31" s="112"/>
      <c r="K31" s="112"/>
      <c r="L31" s="112"/>
      <c r="M31" s="112"/>
      <c r="N31" s="112"/>
      <c r="O31" s="112"/>
    </row>
    <row r="32" spans="2:16" x14ac:dyDescent="0.25">
      <c r="B32" s="112"/>
      <c r="C32" s="7" t="s">
        <v>139</v>
      </c>
      <c r="D32" s="112"/>
      <c r="E32" s="112"/>
      <c r="F32" s="112"/>
      <c r="G32" s="112"/>
      <c r="H32" s="112"/>
      <c r="I32" s="112"/>
      <c r="J32" s="112"/>
      <c r="K32" s="112"/>
      <c r="L32" s="112"/>
      <c r="M32" s="112"/>
      <c r="N32" s="112"/>
      <c r="O32" s="112"/>
    </row>
    <row r="33" spans="2:16" x14ac:dyDescent="0.25">
      <c r="B33" s="112"/>
      <c r="C33" s="221" t="s">
        <v>140</v>
      </c>
      <c r="D33" s="230" t="s">
        <v>141</v>
      </c>
      <c r="E33" s="230" t="s">
        <v>142</v>
      </c>
      <c r="F33" s="230" t="s">
        <v>143</v>
      </c>
      <c r="G33" s="232" t="s">
        <v>144</v>
      </c>
      <c r="H33" s="233"/>
      <c r="I33" s="233"/>
      <c r="J33" s="233"/>
      <c r="K33" s="233"/>
      <c r="L33" s="233"/>
      <c r="M33" s="233"/>
      <c r="N33" s="233"/>
      <c r="O33" s="221" t="s">
        <v>145</v>
      </c>
    </row>
    <row r="34" spans="2:16" x14ac:dyDescent="0.25">
      <c r="B34" s="112"/>
      <c r="C34" s="222"/>
      <c r="D34" s="231"/>
      <c r="E34" s="231"/>
      <c r="F34" s="231"/>
      <c r="G34" s="176" t="s">
        <v>146</v>
      </c>
      <c r="H34" s="176" t="s">
        <v>147</v>
      </c>
      <c r="I34" s="176" t="s">
        <v>148</v>
      </c>
      <c r="J34" s="176" t="s">
        <v>149</v>
      </c>
      <c r="K34" s="176" t="s">
        <v>150</v>
      </c>
      <c r="L34" s="176" t="s">
        <v>151</v>
      </c>
      <c r="M34" s="176" t="s">
        <v>152</v>
      </c>
      <c r="N34" s="177" t="s">
        <v>153</v>
      </c>
      <c r="O34" s="222"/>
    </row>
    <row r="35" spans="2:16" x14ac:dyDescent="0.25">
      <c r="B35" s="112"/>
      <c r="C35" s="178">
        <v>1084.0999999999999</v>
      </c>
      <c r="D35" s="47">
        <v>2010</v>
      </c>
      <c r="E35" s="47" t="s">
        <v>154</v>
      </c>
      <c r="F35" s="179">
        <v>60.9</v>
      </c>
      <c r="G35" s="47" t="s">
        <v>155</v>
      </c>
      <c r="H35" s="47" t="s">
        <v>61</v>
      </c>
      <c r="I35" s="47" t="s">
        <v>61</v>
      </c>
      <c r="J35" s="47" t="s">
        <v>61</v>
      </c>
      <c r="K35" s="47"/>
      <c r="L35" s="47"/>
      <c r="M35" s="47"/>
      <c r="N35" s="180" t="s">
        <v>61</v>
      </c>
      <c r="O35" s="47"/>
    </row>
    <row r="36" spans="2:16" x14ac:dyDescent="0.25">
      <c r="B36" s="112"/>
      <c r="C36" s="178">
        <v>1084.0999999999999</v>
      </c>
      <c r="D36" s="47">
        <v>2011</v>
      </c>
      <c r="E36" s="47" t="s">
        <v>156</v>
      </c>
      <c r="F36" s="181">
        <v>60.9</v>
      </c>
      <c r="G36" s="47">
        <v>0</v>
      </c>
      <c r="H36" s="47" t="s">
        <v>155</v>
      </c>
      <c r="I36" s="47" t="s">
        <v>61</v>
      </c>
      <c r="J36" s="47" t="s">
        <v>61</v>
      </c>
      <c r="K36" s="47"/>
      <c r="L36" s="47"/>
      <c r="M36" s="47"/>
      <c r="N36" s="47">
        <f>G36</f>
        <v>0</v>
      </c>
      <c r="O36" s="47"/>
    </row>
    <row r="37" spans="2:16" x14ac:dyDescent="0.25">
      <c r="B37" s="112"/>
      <c r="C37" s="178">
        <v>1084.0999999999999</v>
      </c>
      <c r="D37" s="47">
        <v>2012</v>
      </c>
      <c r="E37" s="47" t="s">
        <v>157</v>
      </c>
      <c r="F37" s="182">
        <v>60.9</v>
      </c>
      <c r="G37" s="47">
        <v>0</v>
      </c>
      <c r="H37" s="47">
        <v>0</v>
      </c>
      <c r="I37" s="47" t="s">
        <v>155</v>
      </c>
      <c r="J37" s="47" t="s">
        <v>61</v>
      </c>
      <c r="K37" s="47"/>
      <c r="L37" s="47"/>
      <c r="M37" s="47"/>
      <c r="N37" s="47">
        <f>SUM(G37:H37)</f>
        <v>0</v>
      </c>
      <c r="O37" s="47"/>
    </row>
    <row r="38" spans="2:16" x14ac:dyDescent="0.25">
      <c r="B38" s="112"/>
      <c r="C38" s="47">
        <v>1084.1199999999999</v>
      </c>
      <c r="D38" s="47">
        <v>2013</v>
      </c>
      <c r="E38" s="47" t="s">
        <v>154</v>
      </c>
      <c r="F38" s="183">
        <v>60.9</v>
      </c>
      <c r="G38" s="47">
        <v>0</v>
      </c>
      <c r="H38" s="47">
        <v>0</v>
      </c>
      <c r="I38" s="47">
        <v>0</v>
      </c>
      <c r="J38" s="47" t="s">
        <v>155</v>
      </c>
      <c r="K38" s="47"/>
      <c r="L38" s="47"/>
      <c r="M38" s="47"/>
      <c r="N38" s="47">
        <f>SUM(G38:I38)</f>
        <v>0</v>
      </c>
      <c r="O38" s="47"/>
    </row>
    <row r="39" spans="2:16" x14ac:dyDescent="0.25">
      <c r="B39" s="112"/>
      <c r="C39" s="47">
        <v>1084.1199999999999</v>
      </c>
      <c r="D39" s="184">
        <v>2014</v>
      </c>
      <c r="E39" s="47" t="s">
        <v>156</v>
      </c>
      <c r="F39" s="47">
        <v>60.9</v>
      </c>
      <c r="G39" s="184">
        <v>0</v>
      </c>
      <c r="H39" s="184">
        <v>0</v>
      </c>
      <c r="I39" s="184">
        <v>0</v>
      </c>
      <c r="J39" s="184">
        <v>0</v>
      </c>
      <c r="K39" s="47" t="s">
        <v>155</v>
      </c>
      <c r="L39" s="184"/>
      <c r="M39" s="184"/>
      <c r="N39" s="184">
        <f>SUM(G39:J39)</f>
        <v>0</v>
      </c>
      <c r="O39" s="184"/>
    </row>
    <row r="40" spans="2:16" x14ac:dyDescent="0.25">
      <c r="B40" s="112"/>
      <c r="C40" s="47">
        <v>1084.1199999999999</v>
      </c>
      <c r="D40" s="47">
        <v>2015</v>
      </c>
      <c r="E40" s="47" t="s">
        <v>157</v>
      </c>
      <c r="F40" s="47">
        <v>60.9</v>
      </c>
      <c r="G40" s="179">
        <v>60.9</v>
      </c>
      <c r="H40" s="47">
        <v>0</v>
      </c>
      <c r="I40" s="47">
        <v>0</v>
      </c>
      <c r="J40" s="47">
        <v>0</v>
      </c>
      <c r="K40" s="184"/>
      <c r="L40" s="47" t="s">
        <v>155</v>
      </c>
      <c r="M40" s="184"/>
      <c r="N40" s="184">
        <f>SUM(G40:M40)</f>
        <v>60.9</v>
      </c>
      <c r="O40" s="47" t="s">
        <v>158</v>
      </c>
    </row>
    <row r="41" spans="2:16" x14ac:dyDescent="0.25">
      <c r="B41" s="112"/>
      <c r="C41" s="47">
        <v>1084.1300000000001</v>
      </c>
      <c r="D41" s="184">
        <v>2016</v>
      </c>
      <c r="E41" s="184" t="s">
        <v>154</v>
      </c>
      <c r="F41" s="184">
        <v>60.9</v>
      </c>
      <c r="G41" s="184"/>
      <c r="H41" s="181">
        <f>F36</f>
        <v>60.9</v>
      </c>
      <c r="I41" s="47">
        <v>0</v>
      </c>
      <c r="J41" s="47">
        <v>0</v>
      </c>
      <c r="K41" s="184"/>
      <c r="L41" s="184"/>
      <c r="M41" s="47" t="s">
        <v>155</v>
      </c>
      <c r="N41" s="184">
        <f t="shared" ref="N41:N46" si="0">SUM(G41:M41)</f>
        <v>60.9</v>
      </c>
      <c r="O41" s="47"/>
    </row>
    <row r="42" spans="2:16" x14ac:dyDescent="0.25">
      <c r="B42" s="112"/>
      <c r="C42" s="47">
        <v>1084.1300000000001</v>
      </c>
      <c r="D42" s="184">
        <v>2017</v>
      </c>
      <c r="E42" s="184" t="s">
        <v>156</v>
      </c>
      <c r="F42" s="184">
        <v>60.9</v>
      </c>
      <c r="G42" s="184"/>
      <c r="H42" s="47"/>
      <c r="I42" s="182">
        <f>F37</f>
        <v>60.9</v>
      </c>
      <c r="J42" s="47">
        <v>0</v>
      </c>
      <c r="K42" s="47"/>
      <c r="L42" s="47"/>
      <c r="M42" s="47"/>
      <c r="N42" s="184">
        <f t="shared" si="0"/>
        <v>60.9</v>
      </c>
      <c r="O42" s="47"/>
    </row>
    <row r="43" spans="2:16" x14ac:dyDescent="0.25">
      <c r="B43" s="112"/>
      <c r="C43" s="47">
        <v>1084.1300000000001</v>
      </c>
      <c r="D43" s="184">
        <v>2018</v>
      </c>
      <c r="E43" s="184" t="s">
        <v>157</v>
      </c>
      <c r="F43" s="184">
        <v>60.9</v>
      </c>
      <c r="G43" s="184"/>
      <c r="H43" s="47"/>
      <c r="I43" s="47"/>
      <c r="J43" s="183">
        <f>F38</f>
        <v>60.9</v>
      </c>
      <c r="K43" s="184"/>
      <c r="L43" s="184"/>
      <c r="M43" s="184"/>
      <c r="N43" s="184">
        <f t="shared" si="0"/>
        <v>60.9</v>
      </c>
      <c r="O43" s="47" t="s">
        <v>159</v>
      </c>
    </row>
    <row r="44" spans="2:16" x14ac:dyDescent="0.25">
      <c r="B44" s="112"/>
      <c r="C44" s="47">
        <v>1084.1400000000001</v>
      </c>
      <c r="D44" s="184">
        <v>2019</v>
      </c>
      <c r="E44" s="184" t="s">
        <v>154</v>
      </c>
      <c r="F44" s="184">
        <v>60.9</v>
      </c>
      <c r="G44" s="184"/>
      <c r="H44" s="184"/>
      <c r="I44" s="184"/>
      <c r="J44" s="184"/>
      <c r="K44" s="179">
        <v>60.9</v>
      </c>
      <c r="L44" s="184"/>
      <c r="M44" s="184"/>
      <c r="N44" s="184">
        <f t="shared" si="0"/>
        <v>60.9</v>
      </c>
      <c r="O44" s="47"/>
      <c r="P44" s="48"/>
    </row>
    <row r="45" spans="2:16" x14ac:dyDescent="0.25">
      <c r="B45" s="112"/>
      <c r="C45" s="47">
        <v>1084.1400000000001</v>
      </c>
      <c r="D45" s="184">
        <v>2020</v>
      </c>
      <c r="E45" s="184" t="s">
        <v>156</v>
      </c>
      <c r="F45" s="184">
        <v>60.9</v>
      </c>
      <c r="G45" s="184"/>
      <c r="H45" s="184"/>
      <c r="I45" s="184"/>
      <c r="J45" s="184"/>
      <c r="K45" s="184"/>
      <c r="L45" s="179">
        <v>60.9</v>
      </c>
      <c r="M45" s="184"/>
      <c r="N45" s="184">
        <f t="shared" si="0"/>
        <v>60.9</v>
      </c>
      <c r="O45" s="47"/>
      <c r="P45" s="48"/>
    </row>
    <row r="46" spans="2:16" x14ac:dyDescent="0.25">
      <c r="B46" s="112"/>
      <c r="C46" s="47">
        <v>1084.1400000000001</v>
      </c>
      <c r="D46" s="184">
        <v>2021</v>
      </c>
      <c r="E46" s="184" t="s">
        <v>157</v>
      </c>
      <c r="F46" s="184">
        <v>60.9</v>
      </c>
      <c r="G46" s="184"/>
      <c r="H46" s="184"/>
      <c r="I46" s="184"/>
      <c r="J46" s="184"/>
      <c r="K46" s="184"/>
      <c r="L46" s="184"/>
      <c r="M46" s="179">
        <v>60.9</v>
      </c>
      <c r="N46" s="184">
        <f t="shared" si="0"/>
        <v>60.9</v>
      </c>
      <c r="O46" s="47" t="s">
        <v>159</v>
      </c>
      <c r="P46" s="48"/>
    </row>
  </sheetData>
  <mergeCells count="16">
    <mergeCell ref="O33:O34"/>
    <mergeCell ref="B20:H20"/>
    <mergeCell ref="B26:H26"/>
    <mergeCell ref="B27:H27"/>
    <mergeCell ref="B28:H28"/>
    <mergeCell ref="C33:C34"/>
    <mergeCell ref="D33:D34"/>
    <mergeCell ref="E33:E34"/>
    <mergeCell ref="F33:F34"/>
    <mergeCell ref="G33:N33"/>
    <mergeCell ref="B16:H16"/>
    <mergeCell ref="B2:H2"/>
    <mergeCell ref="B12:H12"/>
    <mergeCell ref="B13:H13"/>
    <mergeCell ref="B14:H14"/>
    <mergeCell ref="B15:H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 Responses</vt:lpstr>
      <vt:lpstr>Respondent Burden</vt:lpstr>
      <vt:lpstr>Agency Burden</vt:lpstr>
      <vt:lpstr>Capital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wwrigley</cp:lastModifiedBy>
  <dcterms:created xsi:type="dcterms:W3CDTF">2018-04-11T16:19:25Z</dcterms:created>
  <dcterms:modified xsi:type="dcterms:W3CDTF">2018-11-29T16:54:48Z</dcterms:modified>
</cp:coreProperties>
</file>