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F:\New ICRs\"/>
    </mc:Choice>
  </mc:AlternateContent>
  <xr:revisionPtr revIDLastSave="0" documentId="8_{4902592F-9940-4AF8-9A59-3238FC9BB6D4}" xr6:coauthVersionLast="31" xr6:coauthVersionMax="31" xr10:uidLastSave="{00000000-0000-0000-0000-000000000000}"/>
  <bookViews>
    <workbookView xWindow="0" yWindow="0" windowWidth="19200" windowHeight="6945" xr2:uid="{393FAB52-7640-4F4A-8CDA-608D2E50CD29}"/>
  </bookViews>
  <sheets>
    <sheet name="Industry Burden" sheetId="1" r:id="rId1"/>
    <sheet name="Agency Burden" sheetId="2" r:id="rId2"/>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 i="1" l="1"/>
  <c r="H2" i="2" l="1"/>
  <c r="G2" i="2"/>
  <c r="F2" i="2"/>
  <c r="H2" i="1"/>
  <c r="G2" i="1"/>
  <c r="F2" i="1"/>
  <c r="I10" i="2" l="1"/>
  <c r="I9" i="2"/>
  <c r="I8" i="2"/>
  <c r="I7" i="2"/>
  <c r="I5" i="2"/>
  <c r="I4" i="2"/>
  <c r="H10" i="2"/>
  <c r="H9" i="2"/>
  <c r="H8" i="2"/>
  <c r="H7" i="2"/>
  <c r="H5" i="2"/>
  <c r="G10" i="2"/>
  <c r="G9" i="2"/>
  <c r="G8" i="2"/>
  <c r="G7" i="2"/>
  <c r="G5" i="2"/>
  <c r="F10" i="2"/>
  <c r="F9" i="2"/>
  <c r="F8" i="2"/>
  <c r="F7" i="2"/>
  <c r="F5" i="2"/>
  <c r="F4" i="2"/>
  <c r="D10" i="2"/>
  <c r="D9" i="2"/>
  <c r="D8" i="2"/>
  <c r="D7" i="2"/>
  <c r="D5" i="2"/>
  <c r="D4" i="2"/>
  <c r="E10" i="2"/>
  <c r="K28" i="1"/>
  <c r="K26" i="1"/>
  <c r="I25" i="1" l="1"/>
  <c r="I16" i="1"/>
  <c r="I15" i="1"/>
  <c r="I14" i="1"/>
  <c r="I10" i="1"/>
  <c r="H25" i="1"/>
  <c r="H16" i="1"/>
  <c r="H15" i="1"/>
  <c r="H14" i="1"/>
  <c r="H10" i="1"/>
  <c r="G25" i="1"/>
  <c r="G16" i="1"/>
  <c r="G15" i="1"/>
  <c r="G14" i="1"/>
  <c r="G10" i="1"/>
  <c r="F25" i="1"/>
  <c r="F16" i="1"/>
  <c r="F15" i="1"/>
  <c r="F14" i="1"/>
  <c r="F10" i="1"/>
  <c r="M7" i="2" l="1"/>
  <c r="M6" i="2"/>
  <c r="M5" i="2"/>
  <c r="M7" i="1"/>
  <c r="M6" i="1"/>
  <c r="M5" i="1"/>
  <c r="D25" i="1" l="1"/>
  <c r="D16" i="1"/>
  <c r="D15" i="1"/>
  <c r="D14" i="1"/>
  <c r="E10" i="1"/>
  <c r="D10" i="1"/>
  <c r="H9" i="1"/>
  <c r="G9" i="1"/>
  <c r="F9" i="1"/>
  <c r="I9" i="1" s="1"/>
  <c r="D9" i="1"/>
  <c r="G4" i="2" l="1"/>
  <c r="H4" i="2"/>
  <c r="F27" i="1"/>
  <c r="F18" i="1" l="1"/>
  <c r="F28" i="1" s="1"/>
  <c r="I18" i="1"/>
  <c r="F11" i="2"/>
  <c r="I27" i="1"/>
  <c r="I11" i="2" l="1"/>
  <c r="I28" i="1"/>
  <c r="I30" i="1" s="1"/>
</calcChain>
</file>

<file path=xl/sharedStrings.xml><?xml version="1.0" encoding="utf-8"?>
<sst xmlns="http://schemas.openxmlformats.org/spreadsheetml/2006/main" count="101" uniqueCount="92">
  <si>
    <t>Table 1:  Annual Respondent Burden and Cost – NSPS for Petroleum Dry Cleaners (40 CFR Part 60, Subpart JJJ) (Renewal)</t>
  </si>
  <si>
    <t>Burden item</t>
  </si>
  <si>
    <t xml:space="preserve"> (A) Person-hours per occurrence</t>
  </si>
  <si>
    <t>(B) No. of occurrences per respondent per year</t>
  </si>
  <si>
    <t>(C) Person-hours per respondent per year (AxB)</t>
  </si>
  <si>
    <r>
      <t xml:space="preserve">(D) Respondents per year </t>
    </r>
    <r>
      <rPr>
        <b/>
        <vertAlign val="superscript"/>
        <sz val="10"/>
        <rFont val="Times New Roman"/>
        <family val="1"/>
      </rPr>
      <t>a</t>
    </r>
  </si>
  <si>
    <t>(E) Technical person-hours per year (CxD)</t>
  </si>
  <si>
    <t>(F) Management person-hours per year (Ex0.05)</t>
  </si>
  <si>
    <t>(G) Clerical person-hours per year (Ex0.01)</t>
  </si>
  <si>
    <r>
      <t>(H) Cost, $</t>
    </r>
    <r>
      <rPr>
        <b/>
        <vertAlign val="superscript"/>
        <sz val="12"/>
        <rFont val="Times New Roman"/>
        <family val="1"/>
      </rPr>
      <t xml:space="preserve"> </t>
    </r>
    <r>
      <rPr>
        <b/>
        <vertAlign val="superscript"/>
        <sz val="15"/>
        <rFont val="Times New Roman"/>
        <family val="1"/>
      </rPr>
      <t xml:space="preserve"> </t>
    </r>
    <r>
      <rPr>
        <b/>
        <vertAlign val="superscript"/>
        <sz val="12"/>
        <rFont val="Times New Roman"/>
        <family val="1"/>
      </rPr>
      <t>b</t>
    </r>
  </si>
  <si>
    <t>1.  Applications</t>
  </si>
  <si>
    <t>N/A</t>
  </si>
  <si>
    <t>2.  Survey and Studies</t>
  </si>
  <si>
    <t>3.  Reporting Requirements</t>
  </si>
  <si>
    <t>See 4E</t>
  </si>
  <si>
    <t xml:space="preserve">   B.  Required activities</t>
  </si>
  <si>
    <r>
      <t xml:space="preserve">       Initial performance test </t>
    </r>
    <r>
      <rPr>
        <vertAlign val="superscript"/>
        <sz val="12"/>
        <rFont val="Times New Roman"/>
        <family val="1"/>
      </rPr>
      <t>c, d</t>
    </r>
  </si>
  <si>
    <r>
      <t xml:space="preserve">       Repeat of performance test </t>
    </r>
    <r>
      <rPr>
        <vertAlign val="superscript"/>
        <sz val="12"/>
        <rFont val="Times New Roman"/>
        <family val="1"/>
      </rPr>
      <t>c, d, e</t>
    </r>
  </si>
  <si>
    <t xml:space="preserve">   C.  Create information</t>
  </si>
  <si>
    <t>See 3B</t>
  </si>
  <si>
    <t xml:space="preserve">   D.  Gather existing information</t>
  </si>
  <si>
    <t xml:space="preserve">   E.   Write report</t>
  </si>
  <si>
    <r>
      <t xml:space="preserve">       Notification of construction/ modification </t>
    </r>
    <r>
      <rPr>
        <vertAlign val="superscript"/>
        <sz val="12"/>
        <rFont val="Times New Roman"/>
        <family val="1"/>
      </rPr>
      <t>c, f</t>
    </r>
  </si>
  <si>
    <r>
      <t xml:space="preserve">       Notification of actual startup </t>
    </r>
    <r>
      <rPr>
        <vertAlign val="superscript"/>
        <sz val="12"/>
        <rFont val="Times New Roman"/>
        <family val="1"/>
      </rPr>
      <t>c, f</t>
    </r>
  </si>
  <si>
    <r>
      <t xml:space="preserve">       Notification of initial performance  test </t>
    </r>
    <r>
      <rPr>
        <vertAlign val="superscript"/>
        <sz val="10"/>
        <rFont val="Times New Roman"/>
        <family val="1"/>
      </rPr>
      <t>c , f</t>
    </r>
    <r>
      <rPr>
        <sz val="10"/>
        <rFont val="Times New Roman"/>
        <family val="1"/>
      </rPr>
      <t xml:space="preserve">       </t>
    </r>
  </si>
  <si>
    <t xml:space="preserve">       Report of performance test</t>
  </si>
  <si>
    <t>Subtotal for Reporting Requirements</t>
  </si>
  <si>
    <t>4.  Recordkeeping requirements</t>
  </si>
  <si>
    <t>See 3A</t>
  </si>
  <si>
    <t xml:space="preserve">   B.  Plan activities</t>
  </si>
  <si>
    <t>See 4C</t>
  </si>
  <si>
    <t xml:space="preserve">   C.  Implement activities </t>
  </si>
  <si>
    <t xml:space="preserve">   D.  Develop record system</t>
  </si>
  <si>
    <t xml:space="preserve"> </t>
  </si>
  <si>
    <t xml:space="preserve">   E.  Time to enter information</t>
  </si>
  <si>
    <t xml:space="preserve">   F. Time for audits </t>
  </si>
  <si>
    <t>Subtotal for Recordkeeping Requirements</t>
  </si>
  <si>
    <t>Assumptions:</t>
  </si>
  <si>
    <r>
      <t xml:space="preserve">    d</t>
    </r>
    <r>
      <rPr>
        <sz val="10"/>
        <rFont val="Times New Roman"/>
        <family val="1"/>
      </rPr>
      <t xml:space="preserve">  We have assumed that it will take 61 hours for each respondent to complete the required activity.</t>
    </r>
  </si>
  <si>
    <r>
      <t xml:space="preserve">    e</t>
    </r>
    <r>
      <rPr>
        <sz val="10"/>
        <rFont val="Times New Roman"/>
        <family val="1"/>
      </rPr>
      <t xml:space="preserve">  We have assumed that 20 percent of respondents will have to repeat initial performance tests due to failure.</t>
    </r>
  </si>
  <si>
    <r>
      <t xml:space="preserve">    f</t>
    </r>
    <r>
      <rPr>
        <sz val="10"/>
        <rFont val="Times New Roman"/>
        <family val="1"/>
      </rPr>
      <t xml:space="preserve">  We have assumed that it will take 2 hours for respondents to write report.</t>
    </r>
  </si>
  <si>
    <t>Table 2:  Average Annual EPA Burden and Cost - NSPS for Petroleum Dry Cleaners (40 CFR Part 60, Subpart JJJ)  (Renewal)</t>
  </si>
  <si>
    <t>Activity</t>
  </si>
  <si>
    <t>(G) Clerical person-hours per year (Ex0.1)</t>
  </si>
  <si>
    <r>
      <t xml:space="preserve">2    Repeat performance test </t>
    </r>
    <r>
      <rPr>
        <vertAlign val="superscript"/>
        <sz val="12"/>
        <color theme="1"/>
        <rFont val="Times New Roman"/>
        <family val="1"/>
      </rPr>
      <t>c, d</t>
    </r>
  </si>
  <si>
    <t>3.   Report review</t>
  </si>
  <si>
    <r>
      <t xml:space="preserve">        Notification of  construction/</t>
    </r>
    <r>
      <rPr>
        <sz val="10"/>
        <color theme="1"/>
        <rFont val="Times New Roman"/>
        <family val="1"/>
      </rPr>
      <t xml:space="preserve">reconstruction </t>
    </r>
    <r>
      <rPr>
        <vertAlign val="superscript"/>
        <sz val="12"/>
        <color theme="1"/>
        <rFont val="Times New Roman"/>
        <family val="1"/>
      </rPr>
      <t>c</t>
    </r>
  </si>
  <si>
    <r>
      <t xml:space="preserve">        Notification of actual startup </t>
    </r>
    <r>
      <rPr>
        <vertAlign val="superscript"/>
        <sz val="12"/>
        <color theme="1"/>
        <rFont val="Times New Roman"/>
        <family val="1"/>
      </rPr>
      <t>c</t>
    </r>
  </si>
  <si>
    <r>
      <t xml:space="preserve">        Initial performance test </t>
    </r>
    <r>
      <rPr>
        <vertAlign val="superscript"/>
        <sz val="12"/>
        <color theme="1"/>
        <rFont val="Times New Roman"/>
        <family val="1"/>
      </rPr>
      <t>c, e</t>
    </r>
  </si>
  <si>
    <r>
      <t xml:space="preserve">        Repeat performance test </t>
    </r>
    <r>
      <rPr>
        <vertAlign val="superscript"/>
        <sz val="12"/>
        <color theme="1"/>
        <rFont val="Times New Roman"/>
        <family val="1"/>
      </rPr>
      <t>c, f</t>
    </r>
  </si>
  <si>
    <t>hr/resp</t>
  </si>
  <si>
    <r>
      <t xml:space="preserve"> h  </t>
    </r>
    <r>
      <rPr>
        <sz val="10"/>
        <rFont val="Times New Roman"/>
        <family val="1"/>
      </rPr>
      <t>Totals have been rounded to 3 significant values.  Figures may not add exactly due to rounding.</t>
    </r>
  </si>
  <si>
    <t>Labor Type</t>
  </si>
  <si>
    <t>Mgmt.</t>
  </si>
  <si>
    <t>Tech.</t>
  </si>
  <si>
    <t>Cler.</t>
  </si>
  <si>
    <t>Hourly Mean Wage</t>
  </si>
  <si>
    <t>With  Fringe &amp; Overhead</t>
  </si>
  <si>
    <t>(GS- 12, step 1) - Tech.</t>
  </si>
  <si>
    <t>(GS- 13, step 5) - Mgmt.</t>
  </si>
  <si>
    <t>(GS-6, step 3) - Cler.</t>
  </si>
  <si>
    <t># hours</t>
  </si>
  <si>
    <t># responses</t>
  </si>
  <si>
    <t>Hours per Response</t>
  </si>
  <si>
    <t>(A)
EPA person-hours per occurrence</t>
  </si>
  <si>
    <t>(B)
No. of occurrences per plant per year</t>
  </si>
  <si>
    <t>(C)
EPA person-hours per plant per year (AxB)</t>
  </si>
  <si>
    <r>
      <t xml:space="preserve">(H)
Cost, $ </t>
    </r>
    <r>
      <rPr>
        <b/>
        <vertAlign val="superscript"/>
        <sz val="12"/>
        <color theme="1"/>
        <rFont val="Times New Roman"/>
        <family val="1"/>
      </rPr>
      <t>b</t>
    </r>
  </si>
  <si>
    <r>
      <t xml:space="preserve">(D)
Plants per year </t>
    </r>
    <r>
      <rPr>
        <b/>
        <vertAlign val="superscript"/>
        <sz val="12"/>
        <color theme="1"/>
        <rFont val="Times New Roman"/>
        <family val="1"/>
      </rPr>
      <t>a</t>
    </r>
  </si>
  <si>
    <t>(E) Technical person-hours per year 
(CxD)</t>
  </si>
  <si>
    <r>
      <t xml:space="preserve">Agency Rates
</t>
    </r>
    <r>
      <rPr>
        <sz val="10"/>
        <rFont val="Times New Roman"/>
        <family val="1"/>
      </rPr>
      <t>Source: Office of Personnel Management (OPM), 2017 General Schedule</t>
    </r>
  </si>
  <si>
    <r>
      <t xml:space="preserve">b </t>
    </r>
    <r>
      <rPr>
        <sz val="10"/>
        <rFont val="Times New Roman"/>
        <family val="1"/>
      </rPr>
      <t xml:space="preserve"> This cost is based on the following labor rates which incorporates a 1.6 benefits multiplication factor to account for government overhead expenses:  Managerial rate of $64.80 (GS-13, Step 5, $40.50 + 60%), Technical rate of $48.08 (GS-12, Step 1, $30.05 + 60%), and Clerical rate of $26.02 (GS-6, Step 3, $16.26 + 60%).  These rates are from the Office of Personnel Management (OPM) “2017 General Schedule” which excludes locality rates of pay.</t>
    </r>
  </si>
  <si>
    <r>
      <t>c</t>
    </r>
    <r>
      <rPr>
        <sz val="10"/>
        <rFont val="Times New Roman"/>
        <family val="1"/>
      </rPr>
      <t xml:space="preserve">  This is a one-time only activity.    </t>
    </r>
    <r>
      <rPr>
        <vertAlign val="superscript"/>
        <sz val="12"/>
        <rFont val="Times New Roman"/>
        <family val="1"/>
      </rPr>
      <t xml:space="preserve"> </t>
    </r>
  </si>
  <si>
    <r>
      <t>d</t>
    </r>
    <r>
      <rPr>
        <sz val="10"/>
        <rFont val="Times New Roman"/>
        <family val="1"/>
      </rPr>
      <t xml:space="preserve">  We have assumed that 20 percent of respondents will have to repeat performance test</t>
    </r>
  </si>
  <si>
    <r>
      <t xml:space="preserve">e  </t>
    </r>
    <r>
      <rPr>
        <sz val="10"/>
        <rFont val="Times New Roman"/>
        <family val="1"/>
      </rPr>
      <t>We have assumed that EPA will take 7.5 hours to review the initial performance test report.</t>
    </r>
  </si>
  <si>
    <r>
      <t>f</t>
    </r>
    <r>
      <rPr>
        <sz val="10"/>
        <rFont val="Times New Roman"/>
        <family val="1"/>
      </rPr>
      <t xml:space="preserve">  We have assumed that EPA will have to review the repeat performance test report for 20 percent of respondents who submit an initial performance test report.</t>
    </r>
  </si>
  <si>
    <r>
      <t xml:space="preserve">g </t>
    </r>
    <r>
      <rPr>
        <sz val="10"/>
        <rFont val="Times New Roman"/>
        <family val="1"/>
      </rPr>
      <t>Totals have been rounded to 3 significant values.  Figures may not add exactly due to rounding.</t>
    </r>
  </si>
  <si>
    <r>
      <t xml:space="preserve">Respondant Rates
</t>
    </r>
    <r>
      <rPr>
        <sz val="8"/>
        <rFont val="Times New Roman"/>
        <family val="1"/>
      </rPr>
      <t>(Source: United States Department of Labor, Bureau of Labor Statistics, June 2017, “Table 2. Civilian Workers, by occupational and industry group.”)</t>
    </r>
  </si>
  <si>
    <r>
      <t>Total Compensation ($/hr)</t>
    </r>
    <r>
      <rPr>
        <sz val="8"/>
        <rFont val="Times New Roman"/>
        <family val="1"/>
      </rPr>
      <t xml:space="preserve"> </t>
    </r>
  </si>
  <si>
    <r>
      <t>Loaded Rate</t>
    </r>
    <r>
      <rPr>
        <sz val="8"/>
        <rFont val="Times New Roman"/>
        <family val="1"/>
      </rPr>
      <t xml:space="preserve"> (Rate + 110%rate)</t>
    </r>
  </si>
  <si>
    <r>
      <t xml:space="preserve">    a </t>
    </r>
    <r>
      <rPr>
        <sz val="10"/>
        <rFont val="Times New Roman"/>
        <family val="1"/>
      </rPr>
      <t xml:space="preserve"> We have assumed that there are approximately 1,120 existing sources that are currently subject to the rule with an estimated 20 new additional sources per year over the next three years.  The rule stipulates that only new sources with one-time-only requirements are subject to this subpart.  We therefore, concluded that the number of respondents for this renewal ICR is 20 sources per year. </t>
    </r>
  </si>
  <si>
    <r>
      <t xml:space="preserve">    b</t>
    </r>
    <r>
      <rPr>
        <sz val="10"/>
        <rFont val="Times New Roman"/>
        <family val="1"/>
      </rPr>
      <t xml:space="preserve">  This ICR uses the following labor rates: $149.35 per hour for Executive, Administrative, and Managerial labor; $112.98 per hour for Technical labor, and $54.81 per hour for Clerical labor.  These rates are from the United States Department of Labor, Bureau of Labor Statistics, June 2017, “Table 2. Civilian Workers, by Occupational and Industry group.”  The rates are from column 1, “Total Compensation.”  The rates have been increased by 110% to account for the benefit packages available to those employed by private industry.</t>
    </r>
  </si>
  <si>
    <r>
      <t xml:space="preserve">GRAND TOTAL (rounded) </t>
    </r>
    <r>
      <rPr>
        <b/>
        <vertAlign val="superscript"/>
        <sz val="10"/>
        <rFont val="Times New Roman"/>
        <family val="1"/>
      </rPr>
      <t>h</t>
    </r>
  </si>
  <si>
    <r>
      <t xml:space="preserve">1.   Initial performance test </t>
    </r>
    <r>
      <rPr>
        <vertAlign val="superscript"/>
        <sz val="10"/>
        <rFont val="Times New Roman"/>
        <family val="1"/>
      </rPr>
      <t>c</t>
    </r>
  </si>
  <si>
    <r>
      <t xml:space="preserve">       Record of all information required by the standard </t>
    </r>
    <r>
      <rPr>
        <vertAlign val="superscript"/>
        <sz val="12"/>
        <rFont val="Times New Roman"/>
        <family val="1"/>
      </rPr>
      <t>g</t>
    </r>
  </si>
  <si>
    <r>
      <t xml:space="preserve">    c</t>
    </r>
    <r>
      <rPr>
        <sz val="10"/>
        <rFont val="Times New Roman"/>
        <family val="1"/>
      </rPr>
      <t xml:space="preserve">  This is a one-time only activity for recording the initial performance test.</t>
    </r>
  </si>
  <si>
    <r>
      <t xml:space="preserve">    g </t>
    </r>
    <r>
      <rPr>
        <sz val="10"/>
        <rFont val="Times New Roman"/>
        <family val="1"/>
      </rPr>
      <t xml:space="preserve"> We have assumed that it will take each respondent one hour to enter all required information, including any instances of startup, shutdown, and malfunction.</t>
    </r>
  </si>
  <si>
    <r>
      <t xml:space="preserve">TOTAL LABOR BURDEN AND COSTS (rounded) </t>
    </r>
    <r>
      <rPr>
        <b/>
        <vertAlign val="superscript"/>
        <sz val="10"/>
        <rFont val="Times New Roman"/>
        <family val="1"/>
      </rPr>
      <t>h</t>
    </r>
  </si>
  <si>
    <r>
      <t xml:space="preserve">TOTAL (rounded) </t>
    </r>
    <r>
      <rPr>
        <b/>
        <vertAlign val="superscript"/>
        <sz val="10"/>
        <color theme="1"/>
        <rFont val="Times New Roman"/>
        <family val="1"/>
      </rPr>
      <t>g</t>
    </r>
  </si>
  <si>
    <r>
      <t xml:space="preserve">TOTAL CAPITAL and O&amp;M COST (rounded) </t>
    </r>
    <r>
      <rPr>
        <b/>
        <vertAlign val="superscript"/>
        <sz val="10"/>
        <rFont val="Times New Roman"/>
        <family val="1"/>
      </rPr>
      <t>h</t>
    </r>
  </si>
  <si>
    <t xml:space="preserve">   A.  Familiarization with regulatory requirements</t>
  </si>
  <si>
    <r>
      <t xml:space="preserve">a </t>
    </r>
    <r>
      <rPr>
        <sz val="10"/>
        <rFont val="Times New Roman"/>
        <family val="1"/>
      </rPr>
      <t xml:space="preserve"> We have assumed that there are approximately 1,120 existing sources that are currently subject to the rule with an estimated 20 new additional sources per year over the next three years.  The rule stipulates that only new sources with one-time-only requirements are subject to this subpart.  We therefore concluded that the number of respondents for this renewal ICR is 20 sources per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</si>
</sst>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General_)"/>
    <numFmt numFmtId="166" formatCode="&quot;$&quot;#,##0"/>
  </numFmts>
  <fonts count="26" x14ac:knownFonts="1">
    <font>
      <sz val="11"/>
      <color theme="1"/>
      <name val="Calibri"/>
      <family val="2"/>
      <scheme val="minor"/>
    </font>
    <font>
      <b/>
      <sz val="12"/>
      <name val="Times New Roman"/>
      <family val="1"/>
    </font>
    <font>
      <sz val="11"/>
      <name val="Calibri"/>
      <family val="2"/>
      <scheme val="minor"/>
    </font>
    <font>
      <b/>
      <sz val="10"/>
      <name val="Times New Roman"/>
      <family val="1"/>
    </font>
    <font>
      <b/>
      <vertAlign val="superscript"/>
      <sz val="10"/>
      <name val="Times New Roman"/>
      <family val="1"/>
    </font>
    <font>
      <b/>
      <vertAlign val="superscript"/>
      <sz val="12"/>
      <name val="Times New Roman"/>
      <family val="1"/>
    </font>
    <font>
      <b/>
      <vertAlign val="superscript"/>
      <sz val="15"/>
      <name val="Times New Roman"/>
      <family val="1"/>
    </font>
    <font>
      <sz val="10"/>
      <name val="Times New Roman"/>
      <family val="1"/>
    </font>
    <font>
      <vertAlign val="superscript"/>
      <sz val="12"/>
      <name val="Times New Roman"/>
      <family val="1"/>
    </font>
    <font>
      <vertAlign val="superscript"/>
      <sz val="10"/>
      <name val="Times New Roman"/>
      <family val="1"/>
    </font>
    <font>
      <b/>
      <i/>
      <sz val="10"/>
      <name val="Times New Roman"/>
      <family val="1"/>
    </font>
    <font>
      <b/>
      <sz val="11"/>
      <name val="Calibri"/>
      <family val="2"/>
      <scheme val="minor"/>
    </font>
    <font>
      <b/>
      <sz val="12"/>
      <color theme="1"/>
      <name val="Times New Roman"/>
      <family val="1"/>
    </font>
    <font>
      <b/>
      <sz val="10"/>
      <color theme="1"/>
      <name val="Times New Roman"/>
      <family val="1"/>
    </font>
    <font>
      <b/>
      <vertAlign val="superscript"/>
      <sz val="12"/>
      <color theme="1"/>
      <name val="Times New Roman"/>
      <family val="1"/>
    </font>
    <font>
      <sz val="10"/>
      <color theme="1"/>
      <name val="Times New Roman"/>
      <family val="1"/>
    </font>
    <font>
      <vertAlign val="superscript"/>
      <sz val="12"/>
      <color theme="1"/>
      <name val="Times New Roman"/>
      <family val="1"/>
    </font>
    <font>
      <b/>
      <vertAlign val="superscript"/>
      <sz val="10"/>
      <color theme="1"/>
      <name val="Times New Roman"/>
      <family val="1"/>
    </font>
    <font>
      <sz val="8"/>
      <name val="Helv"/>
    </font>
    <font>
      <sz val="10"/>
      <name val="Arial"/>
      <family val="2"/>
    </font>
    <font>
      <sz val="8"/>
      <color rgb="FFFF0000"/>
      <name val="Times New Roman"/>
      <family val="1"/>
    </font>
    <font>
      <sz val="8"/>
      <name val="Courier"/>
      <family val="3"/>
    </font>
    <font>
      <sz val="8"/>
      <name val="Times New Roman"/>
      <family val="1"/>
    </font>
    <font>
      <b/>
      <u/>
      <sz val="10"/>
      <name val="Times New Roman"/>
      <family val="1"/>
    </font>
    <font>
      <b/>
      <u/>
      <sz val="8"/>
      <name val="Times New Roman"/>
      <family val="1"/>
    </font>
    <font>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165" fontId="18" fillId="0" borderId="0"/>
    <xf numFmtId="0" fontId="19" fillId="0" borderId="0"/>
    <xf numFmtId="0" fontId="21" fillId="0" borderId="0"/>
  </cellStyleXfs>
  <cellXfs count="81">
    <xf numFmtId="0" fontId="0" fillId="0" borderId="0" xfId="0"/>
    <xf numFmtId="0" fontId="2"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7" fillId="2" borderId="1" xfId="0" applyFont="1" applyFill="1" applyBorder="1" applyAlignment="1">
      <alignment horizontal="right" vertical="center"/>
    </xf>
    <xf numFmtId="3" fontId="7" fillId="0" borderId="1" xfId="0" applyNumberFormat="1" applyFont="1" applyBorder="1" applyAlignment="1">
      <alignment horizontal="center" vertical="center"/>
    </xf>
    <xf numFmtId="8" fontId="7" fillId="0" borderId="1" xfId="0" applyNumberFormat="1" applyFont="1" applyBorder="1" applyAlignment="1">
      <alignment horizontal="right"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0" fontId="3" fillId="0" borderId="1" xfId="0" applyFont="1" applyBorder="1" applyAlignment="1">
      <alignment vertical="center"/>
    </xf>
    <xf numFmtId="0" fontId="7" fillId="0" borderId="1" xfId="0" applyFont="1" applyBorder="1" applyAlignment="1">
      <alignment vertical="center"/>
    </xf>
    <xf numFmtId="6" fontId="3" fillId="0" borderId="1" xfId="0" applyNumberFormat="1" applyFont="1" applyBorder="1" applyAlignment="1">
      <alignment vertical="center"/>
    </xf>
    <xf numFmtId="0" fontId="11" fillId="0" borderId="1" xfId="0" applyFont="1" applyBorder="1"/>
    <xf numFmtId="6" fontId="3" fillId="0" borderId="1" xfId="0" applyNumberFormat="1" applyFont="1" applyBorder="1"/>
    <xf numFmtId="0" fontId="3" fillId="0" borderId="0" xfId="0" applyFont="1" applyBorder="1" applyAlignment="1">
      <alignment vertical="center"/>
    </xf>
    <xf numFmtId="0" fontId="11" fillId="0" borderId="0" xfId="0" applyFont="1" applyBorder="1"/>
    <xf numFmtId="6" fontId="3" fillId="0" borderId="0" xfId="0" applyNumberFormat="1" applyFont="1" applyBorder="1"/>
    <xf numFmtId="0" fontId="3" fillId="0" borderId="0" xfId="0" applyFont="1" applyAlignment="1">
      <alignment vertical="center"/>
    </xf>
    <xf numFmtId="0" fontId="8" fillId="0" borderId="0" xfId="0" applyFont="1" applyAlignment="1">
      <alignment vertical="center"/>
    </xf>
    <xf numFmtId="0" fontId="8" fillId="0" borderId="0" xfId="0" applyFont="1" applyAlignment="1">
      <alignment horizontal="left" indent="1"/>
    </xf>
    <xf numFmtId="0" fontId="12" fillId="0" borderId="0" xfId="0" applyFont="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5" fillId="0" borderId="1" xfId="0" applyFont="1" applyBorder="1" applyAlignment="1">
      <alignment horizontal="left" vertical="center"/>
    </xf>
    <xf numFmtId="0" fontId="15" fillId="0" borderId="1" xfId="0" applyFont="1" applyBorder="1" applyAlignment="1">
      <alignment horizontal="center" vertical="center" wrapText="1"/>
    </xf>
    <xf numFmtId="8" fontId="15" fillId="0" borderId="1" xfId="0" applyNumberFormat="1" applyFont="1" applyBorder="1" applyAlignment="1">
      <alignment horizontal="right" vertical="center" wrapText="1" indent="1"/>
    </xf>
    <xf numFmtId="0" fontId="15" fillId="2" borderId="1" xfId="0" applyFont="1" applyFill="1" applyBorder="1" applyAlignment="1">
      <alignment horizontal="center" vertical="center" wrapText="1"/>
    </xf>
    <xf numFmtId="0" fontId="15" fillId="2" borderId="1" xfId="0" applyFont="1" applyFill="1" applyBorder="1" applyAlignment="1">
      <alignment horizontal="right" vertical="center" wrapText="1" indent="1"/>
    </xf>
    <xf numFmtId="0" fontId="13" fillId="0" borderId="1" xfId="0" applyFont="1" applyBorder="1" applyAlignment="1">
      <alignment vertical="center" wrapText="1"/>
    </xf>
    <xf numFmtId="6" fontId="13" fillId="0" borderId="1" xfId="0" applyNumberFormat="1" applyFont="1" applyBorder="1" applyAlignment="1">
      <alignment vertical="center" wrapText="1"/>
    </xf>
    <xf numFmtId="0" fontId="0" fillId="0" borderId="0" xfId="0" applyAlignment="1">
      <alignment wrapText="1"/>
    </xf>
    <xf numFmtId="0" fontId="0" fillId="0" borderId="0" xfId="0" applyAlignment="1"/>
    <xf numFmtId="0" fontId="13" fillId="0" borderId="0" xfId="0" applyFont="1" applyAlignment="1">
      <alignment vertical="center"/>
    </xf>
    <xf numFmtId="165" fontId="20" fillId="0" borderId="0" xfId="1" applyFont="1" applyFill="1" applyBorder="1" applyAlignment="1">
      <alignment horizontal="left" vertical="center"/>
    </xf>
    <xf numFmtId="166" fontId="10" fillId="0" borderId="1" xfId="0" applyNumberFormat="1" applyFont="1" applyBorder="1" applyAlignment="1">
      <alignment horizontal="right" vertical="center"/>
    </xf>
    <xf numFmtId="0" fontId="3"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10" fillId="0" borderId="1" xfId="0" applyFont="1" applyFill="1" applyBorder="1" applyAlignment="1">
      <alignment horizontal="left" vertical="center"/>
    </xf>
    <xf numFmtId="164" fontId="2" fillId="0" borderId="0" xfId="0" applyNumberFormat="1" applyFont="1"/>
    <xf numFmtId="0" fontId="7" fillId="0" borderId="7" xfId="2" applyFont="1" applyFill="1" applyBorder="1" applyAlignment="1">
      <alignment wrapText="1"/>
    </xf>
    <xf numFmtId="0" fontId="3" fillId="0" borderId="8" xfId="2" applyFont="1" applyFill="1" applyBorder="1" applyAlignment="1">
      <alignment vertical="center" wrapText="1"/>
    </xf>
    <xf numFmtId="0" fontId="3" fillId="0" borderId="9" xfId="2" applyFont="1" applyFill="1" applyBorder="1" applyAlignment="1">
      <alignment vertical="center" wrapText="1"/>
    </xf>
    <xf numFmtId="0" fontId="7" fillId="0" borderId="10" xfId="2" applyFont="1" applyFill="1" applyBorder="1"/>
    <xf numFmtId="164" fontId="7" fillId="0" borderId="10" xfId="3" applyNumberFormat="1" applyFont="1" applyBorder="1"/>
    <xf numFmtId="0" fontId="7" fillId="0" borderId="1" xfId="3" applyFont="1" applyFill="1" applyBorder="1"/>
    <xf numFmtId="164" fontId="7" fillId="0" borderId="1" xfId="3" applyNumberFormat="1" applyFont="1" applyBorder="1"/>
    <xf numFmtId="0" fontId="7" fillId="0" borderId="1" xfId="2" applyFont="1" applyFill="1" applyBorder="1"/>
    <xf numFmtId="0" fontId="8" fillId="0" borderId="0" xfId="0" applyFont="1" applyAlignment="1">
      <alignment horizontal="left"/>
    </xf>
    <xf numFmtId="165" fontId="24" fillId="0" borderId="1" xfId="1" applyFont="1" applyFill="1" applyBorder="1" applyAlignment="1">
      <alignment horizontal="center" vertical="center" wrapText="1"/>
    </xf>
    <xf numFmtId="165" fontId="22" fillId="0" borderId="1" xfId="1" applyFont="1" applyFill="1" applyBorder="1" applyAlignment="1">
      <alignment horizontal="center" vertical="center" wrapText="1"/>
    </xf>
    <xf numFmtId="164" fontId="22" fillId="0" borderId="1" xfId="1" applyNumberFormat="1" applyFont="1" applyFill="1" applyBorder="1" applyAlignment="1">
      <alignment horizontal="right" wrapText="1"/>
    </xf>
    <xf numFmtId="3" fontId="2" fillId="0" borderId="1" xfId="0" applyNumberFormat="1" applyFont="1" applyFill="1" applyBorder="1"/>
    <xf numFmtId="0" fontId="2" fillId="0" borderId="1" xfId="0" applyFont="1" applyFill="1" applyBorder="1"/>
    <xf numFmtId="1" fontId="2" fillId="0" borderId="1" xfId="0" applyNumberFormat="1" applyFont="1" applyFill="1" applyBorder="1"/>
    <xf numFmtId="3" fontId="0" fillId="0" borderId="0" xfId="0" applyNumberFormat="1"/>
    <xf numFmtId="0" fontId="8" fillId="0" borderId="0" xfId="0" applyFont="1" applyFill="1" applyAlignment="1">
      <alignment vertical="center"/>
    </xf>
    <xf numFmtId="0" fontId="25" fillId="0" borderId="0" xfId="0" applyFont="1" applyFill="1" applyAlignment="1"/>
    <xf numFmtId="165" fontId="3" fillId="0" borderId="5" xfId="1" applyFont="1" applyFill="1" applyBorder="1" applyAlignment="1">
      <alignment horizontal="left" wrapText="1"/>
    </xf>
    <xf numFmtId="165" fontId="23" fillId="0" borderId="5" xfId="1" applyFont="1" applyFill="1" applyBorder="1" applyAlignment="1">
      <alignment horizontal="left" wrapText="1"/>
    </xf>
    <xf numFmtId="0" fontId="2" fillId="0" borderId="1" xfId="0" applyFont="1" applyFill="1" applyBorder="1" applyAlignment="1"/>
    <xf numFmtId="0" fontId="8" fillId="0" borderId="0" xfId="0" applyFont="1" applyAlignment="1">
      <alignment horizontal="left" vertical="top" wrapText="1"/>
    </xf>
    <xf numFmtId="0" fontId="1" fillId="0" borderId="0" xfId="0" applyFont="1" applyAlignment="1">
      <alignment horizontal="left" vertical="center"/>
    </xf>
    <xf numFmtId="3" fontId="10" fillId="0" borderId="2" xfId="0" applyNumberFormat="1" applyFont="1" applyBorder="1" applyAlignment="1">
      <alignment horizontal="center" vertical="center"/>
    </xf>
    <xf numFmtId="3" fontId="10" fillId="0" borderId="3" xfId="0" applyNumberFormat="1" applyFont="1" applyBorder="1" applyAlignment="1">
      <alignment horizontal="center" vertical="center"/>
    </xf>
    <xf numFmtId="3" fontId="10" fillId="0" borderId="4" xfId="0" applyNumberFormat="1" applyFont="1" applyBorder="1" applyAlignment="1">
      <alignment horizontal="center" vertical="center"/>
    </xf>
    <xf numFmtId="1" fontId="10" fillId="0" borderId="2" xfId="0" applyNumberFormat="1" applyFont="1" applyBorder="1" applyAlignment="1">
      <alignment horizontal="center" vertical="center"/>
    </xf>
    <xf numFmtId="1" fontId="10" fillId="0" borderId="3" xfId="0" applyNumberFormat="1" applyFont="1" applyBorder="1" applyAlignment="1">
      <alignment horizontal="center" vertical="center"/>
    </xf>
    <xf numFmtId="1" fontId="10" fillId="0" borderId="4" xfId="0" applyNumberFormat="1" applyFont="1" applyBorder="1" applyAlignment="1">
      <alignment horizontal="center" vertical="center"/>
    </xf>
    <xf numFmtId="3" fontId="3" fillId="0" borderId="2"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4" xfId="0" applyNumberFormat="1" applyFont="1" applyBorder="1" applyAlignment="1">
      <alignment horizontal="center" vertical="center"/>
    </xf>
    <xf numFmtId="3" fontId="13" fillId="0" borderId="2"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3" fontId="13" fillId="0" borderId="4" xfId="0" applyNumberFormat="1" applyFont="1" applyBorder="1" applyAlignment="1">
      <alignment horizontal="center" vertical="center" wrapText="1"/>
    </xf>
    <xf numFmtId="0" fontId="3" fillId="0" borderId="6" xfId="2" applyFont="1" applyFill="1" applyBorder="1" applyAlignment="1">
      <alignment horizontal="left" wrapText="1"/>
    </xf>
    <xf numFmtId="0" fontId="8" fillId="0" borderId="0" xfId="0" applyFont="1" applyAlignment="1">
      <alignment horizontal="left" vertical="center" wrapText="1"/>
    </xf>
  </cellXfs>
  <cellStyles count="4">
    <cellStyle name="Normal" xfId="0" builtinId="0"/>
    <cellStyle name="Normal_HMIWI EG SS" xfId="3" xr:uid="{84F11F4C-75BA-48C8-9BAF-7E5F3A36DD73}"/>
    <cellStyle name="Normal_ICR Cost Inputs" xfId="2" xr:uid="{5E2E7003-AFF1-46DE-809E-7DFBA37CBDB4}"/>
    <cellStyle name="Normal_SSI Burden Estimate BML 060710" xfId="1" xr:uid="{5887A823-139F-4990-A46E-EB246DC096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7AA06-AA9E-4B81-858A-10CC26C9223D}">
  <dimension ref="A1:O40"/>
  <sheetViews>
    <sheetView tabSelected="1" topLeftCell="A14" zoomScale="80" zoomScaleNormal="80" workbookViewId="0">
      <selection activeCell="A34" sqref="A34:I34"/>
    </sheetView>
  </sheetViews>
  <sheetFormatPr defaultRowHeight="15" x14ac:dyDescent="0.25"/>
  <cols>
    <col min="1" max="1" width="56" customWidth="1"/>
    <col min="2" max="2" width="10.28515625" customWidth="1"/>
    <col min="3" max="3" width="10.5703125" customWidth="1"/>
    <col min="4" max="4" width="10.140625" customWidth="1"/>
    <col min="5" max="5" width="11.5703125" customWidth="1"/>
    <col min="6" max="6" width="9.85546875" customWidth="1"/>
    <col min="9" max="9" width="11.42578125" customWidth="1"/>
    <col min="11" max="11" width="10.7109375" customWidth="1"/>
    <col min="12" max="12" width="11.28515625" customWidth="1"/>
    <col min="15" max="15" width="38.28515625" customWidth="1"/>
  </cols>
  <sheetData>
    <row r="1" spans="1:14" ht="15.75" x14ac:dyDescent="0.25">
      <c r="A1" s="66" t="s">
        <v>0</v>
      </c>
      <c r="B1" s="66"/>
      <c r="C1" s="66"/>
      <c r="D1" s="66"/>
      <c r="E1" s="66"/>
      <c r="F1" s="66"/>
      <c r="G1" s="66"/>
      <c r="H1" s="66"/>
      <c r="I1" s="66"/>
    </row>
    <row r="2" spans="1:14" x14ac:dyDescent="0.25">
      <c r="A2" s="1"/>
      <c r="B2" s="1"/>
      <c r="C2" s="1"/>
      <c r="D2" s="1"/>
      <c r="E2" s="1"/>
      <c r="F2" s="43">
        <f>M6</f>
        <v>112.97999999999999</v>
      </c>
      <c r="G2" s="43">
        <f>M5</f>
        <v>149.35200000000003</v>
      </c>
      <c r="H2" s="43">
        <f>M7</f>
        <v>54.81</v>
      </c>
      <c r="I2" s="1"/>
    </row>
    <row r="3" spans="1:14" ht="77.25" x14ac:dyDescent="0.25">
      <c r="A3" s="2" t="s">
        <v>1</v>
      </c>
      <c r="B3" s="3" t="s">
        <v>2</v>
      </c>
      <c r="C3" s="40" t="s">
        <v>3</v>
      </c>
      <c r="D3" s="40" t="s">
        <v>4</v>
      </c>
      <c r="E3" s="40" t="s">
        <v>5</v>
      </c>
      <c r="F3" s="3" t="s">
        <v>6</v>
      </c>
      <c r="G3" s="3" t="s">
        <v>7</v>
      </c>
      <c r="H3" s="3" t="s">
        <v>8</v>
      </c>
      <c r="I3" s="3" t="s">
        <v>9</v>
      </c>
      <c r="K3" s="62" t="s">
        <v>77</v>
      </c>
      <c r="L3" s="63"/>
      <c r="M3" s="63"/>
    </row>
    <row r="4" spans="1:14" ht="44.25" x14ac:dyDescent="0.25">
      <c r="A4" s="4" t="s">
        <v>10</v>
      </c>
      <c r="B4" s="5" t="s">
        <v>11</v>
      </c>
      <c r="C4" s="4"/>
      <c r="D4" s="5"/>
      <c r="E4" s="5"/>
      <c r="F4" s="5"/>
      <c r="G4" s="5"/>
      <c r="H4" s="5"/>
      <c r="I4" s="6"/>
      <c r="K4" s="53" t="s">
        <v>52</v>
      </c>
      <c r="L4" s="53" t="s">
        <v>78</v>
      </c>
      <c r="M4" s="53" t="s">
        <v>79</v>
      </c>
      <c r="N4" s="38"/>
    </row>
    <row r="5" spans="1:14" x14ac:dyDescent="0.25">
      <c r="A5" s="4" t="s">
        <v>12</v>
      </c>
      <c r="B5" s="5" t="s">
        <v>11</v>
      </c>
      <c r="C5" s="4"/>
      <c r="D5" s="5"/>
      <c r="E5" s="5"/>
      <c r="F5" s="5"/>
      <c r="G5" s="5"/>
      <c r="H5" s="5"/>
      <c r="I5" s="6"/>
      <c r="K5" s="54" t="s">
        <v>53</v>
      </c>
      <c r="L5" s="55">
        <v>71.12</v>
      </c>
      <c r="M5" s="55">
        <f>L5+1.1*L5</f>
        <v>149.35200000000003</v>
      </c>
    </row>
    <row r="6" spans="1:14" x14ac:dyDescent="0.25">
      <c r="A6" s="4" t="s">
        <v>13</v>
      </c>
      <c r="B6" s="7"/>
      <c r="C6" s="8"/>
      <c r="D6" s="7"/>
      <c r="E6" s="7"/>
      <c r="F6" s="7"/>
      <c r="G6" s="7"/>
      <c r="H6" s="7"/>
      <c r="I6" s="9"/>
      <c r="K6" s="54" t="s">
        <v>54</v>
      </c>
      <c r="L6" s="55">
        <v>53.8</v>
      </c>
      <c r="M6" s="55">
        <f>L6+1.1*L6</f>
        <v>112.97999999999999</v>
      </c>
    </row>
    <row r="7" spans="1:14" x14ac:dyDescent="0.25">
      <c r="A7" s="4" t="s">
        <v>90</v>
      </c>
      <c r="B7" s="5" t="s">
        <v>14</v>
      </c>
      <c r="C7" s="5"/>
      <c r="D7" s="5"/>
      <c r="E7" s="5"/>
      <c r="F7" s="5"/>
      <c r="G7" s="5"/>
      <c r="H7" s="5"/>
      <c r="I7" s="6"/>
      <c r="K7" s="54" t="s">
        <v>55</v>
      </c>
      <c r="L7" s="55">
        <v>26.1</v>
      </c>
      <c r="M7" s="55">
        <f>L7+1.1*L7</f>
        <v>54.81</v>
      </c>
    </row>
    <row r="8" spans="1:14" x14ac:dyDescent="0.25">
      <c r="A8" s="4" t="s">
        <v>15</v>
      </c>
      <c r="B8" s="7"/>
      <c r="C8" s="7"/>
      <c r="D8" s="7"/>
      <c r="E8" s="7"/>
      <c r="F8" s="7"/>
      <c r="G8" s="7"/>
      <c r="H8" s="7"/>
      <c r="I8" s="9"/>
    </row>
    <row r="9" spans="1:14" ht="18.75" x14ac:dyDescent="0.25">
      <c r="A9" s="4" t="s">
        <v>16</v>
      </c>
      <c r="B9" s="5">
        <v>61</v>
      </c>
      <c r="C9" s="5">
        <v>1</v>
      </c>
      <c r="D9" s="5">
        <f>B9*C9</f>
        <v>61</v>
      </c>
      <c r="E9" s="5">
        <v>20</v>
      </c>
      <c r="F9" s="10">
        <f>D9*E9</f>
        <v>1220</v>
      </c>
      <c r="G9" s="5">
        <f>F9*0.05</f>
        <v>61</v>
      </c>
      <c r="H9" s="5">
        <f>F9*0.1</f>
        <v>122</v>
      </c>
      <c r="I9" s="11">
        <f>F9*F$2+G9*G$2+H9*H$2</f>
        <v>153632.89199999999</v>
      </c>
    </row>
    <row r="10" spans="1:14" ht="18.75" x14ac:dyDescent="0.25">
      <c r="A10" s="4" t="s">
        <v>17</v>
      </c>
      <c r="B10" s="5">
        <v>61</v>
      </c>
      <c r="C10" s="5">
        <v>1</v>
      </c>
      <c r="D10" s="5">
        <f>B10*C10</f>
        <v>61</v>
      </c>
      <c r="E10" s="5">
        <f>20*0.2</f>
        <v>4</v>
      </c>
      <c r="F10" s="10">
        <f>D10*E10</f>
        <v>244</v>
      </c>
      <c r="G10" s="5">
        <f>F10*0.05</f>
        <v>12.200000000000001</v>
      </c>
      <c r="H10" s="5">
        <f>F10*0.1</f>
        <v>24.400000000000002</v>
      </c>
      <c r="I10" s="11">
        <f>F10*F$2+G10*G$2+H10*H$2</f>
        <v>30726.578400000002</v>
      </c>
    </row>
    <row r="11" spans="1:14" x14ac:dyDescent="0.25">
      <c r="A11" s="4" t="s">
        <v>18</v>
      </c>
      <c r="B11" s="5" t="s">
        <v>19</v>
      </c>
      <c r="C11" s="5"/>
      <c r="D11" s="5"/>
      <c r="E11" s="5"/>
      <c r="F11" s="5"/>
      <c r="G11" s="5"/>
      <c r="H11" s="5"/>
      <c r="I11" s="6"/>
    </row>
    <row r="12" spans="1:14" x14ac:dyDescent="0.25">
      <c r="A12" s="4" t="s">
        <v>20</v>
      </c>
      <c r="B12" s="5" t="s">
        <v>19</v>
      </c>
      <c r="C12" s="5"/>
      <c r="D12" s="5"/>
      <c r="E12" s="5"/>
      <c r="F12" s="5"/>
      <c r="G12" s="5"/>
      <c r="H12" s="5"/>
      <c r="I12" s="6"/>
    </row>
    <row r="13" spans="1:14" x14ac:dyDescent="0.25">
      <c r="A13" s="4" t="s">
        <v>21</v>
      </c>
      <c r="B13" s="7"/>
      <c r="C13" s="7"/>
      <c r="D13" s="7"/>
      <c r="E13" s="7"/>
      <c r="F13" s="7"/>
      <c r="G13" s="7"/>
      <c r="H13" s="7"/>
      <c r="I13" s="9"/>
    </row>
    <row r="14" spans="1:14" ht="18.75" x14ac:dyDescent="0.25">
      <c r="A14" s="41" t="s">
        <v>22</v>
      </c>
      <c r="B14" s="5">
        <v>2</v>
      </c>
      <c r="C14" s="5">
        <v>1</v>
      </c>
      <c r="D14" s="5">
        <f t="shared" ref="D14:D16" si="0">B14*C14</f>
        <v>2</v>
      </c>
      <c r="E14" s="5">
        <v>20</v>
      </c>
      <c r="F14" s="10">
        <f t="shared" ref="F14:F16" si="1">D14*E14</f>
        <v>40</v>
      </c>
      <c r="G14" s="5">
        <f t="shared" ref="G14:G16" si="2">F14*0.05</f>
        <v>2</v>
      </c>
      <c r="H14" s="5">
        <f t="shared" ref="H14:H16" si="3">F14*0.1</f>
        <v>4</v>
      </c>
      <c r="I14" s="11">
        <f>F14*F$2+G14*G$2+H14*H$2</f>
        <v>5037.1439999999993</v>
      </c>
    </row>
    <row r="15" spans="1:14" ht="18.75" x14ac:dyDescent="0.25">
      <c r="A15" s="41" t="s">
        <v>23</v>
      </c>
      <c r="B15" s="5">
        <v>2</v>
      </c>
      <c r="C15" s="5">
        <v>1</v>
      </c>
      <c r="D15" s="5">
        <f t="shared" si="0"/>
        <v>2</v>
      </c>
      <c r="E15" s="5">
        <v>20</v>
      </c>
      <c r="F15" s="10">
        <f t="shared" si="1"/>
        <v>40</v>
      </c>
      <c r="G15" s="5">
        <f t="shared" si="2"/>
        <v>2</v>
      </c>
      <c r="H15" s="5">
        <f t="shared" si="3"/>
        <v>4</v>
      </c>
      <c r="I15" s="11">
        <f t="shared" ref="I15:I16" si="4">F15*F$2+G15*G$2+H15*H$2</f>
        <v>5037.1439999999993</v>
      </c>
    </row>
    <row r="16" spans="1:14" ht="15.75" x14ac:dyDescent="0.25">
      <c r="A16" s="41" t="s">
        <v>24</v>
      </c>
      <c r="B16" s="5">
        <v>2</v>
      </c>
      <c r="C16" s="5">
        <v>1</v>
      </c>
      <c r="D16" s="5">
        <f t="shared" si="0"/>
        <v>2</v>
      </c>
      <c r="E16" s="5">
        <v>20</v>
      </c>
      <c r="F16" s="10">
        <f t="shared" si="1"/>
        <v>40</v>
      </c>
      <c r="G16" s="5">
        <f t="shared" si="2"/>
        <v>2</v>
      </c>
      <c r="H16" s="5">
        <f t="shared" si="3"/>
        <v>4</v>
      </c>
      <c r="I16" s="11">
        <f t="shared" si="4"/>
        <v>5037.1439999999993</v>
      </c>
    </row>
    <row r="17" spans="1:15" x14ac:dyDescent="0.25">
      <c r="A17" s="41" t="s">
        <v>25</v>
      </c>
      <c r="B17" s="5" t="s">
        <v>19</v>
      </c>
      <c r="C17" s="5"/>
      <c r="D17" s="5"/>
      <c r="E17" s="5"/>
      <c r="F17" s="5"/>
      <c r="G17" s="5"/>
      <c r="H17" s="5"/>
      <c r="I17" s="6"/>
    </row>
    <row r="18" spans="1:15" x14ac:dyDescent="0.25">
      <c r="A18" s="42" t="s">
        <v>26</v>
      </c>
      <c r="B18" s="13"/>
      <c r="C18" s="13"/>
      <c r="D18" s="13"/>
      <c r="E18" s="13"/>
      <c r="F18" s="67">
        <f>SUM(F4:H17)</f>
        <v>1821.6000000000001</v>
      </c>
      <c r="G18" s="68"/>
      <c r="H18" s="69"/>
      <c r="I18" s="39">
        <f>SUM(I4:I17)</f>
        <v>199470.90239999999</v>
      </c>
    </row>
    <row r="19" spans="1:15" x14ac:dyDescent="0.25">
      <c r="A19" s="41" t="s">
        <v>27</v>
      </c>
      <c r="B19" s="7"/>
      <c r="C19" s="7"/>
      <c r="D19" s="7"/>
      <c r="E19" s="7"/>
      <c r="F19" s="7"/>
      <c r="G19" s="7"/>
      <c r="H19" s="7"/>
      <c r="I19" s="9"/>
    </row>
    <row r="20" spans="1:15" x14ac:dyDescent="0.25">
      <c r="A20" s="41" t="s">
        <v>90</v>
      </c>
      <c r="B20" s="5" t="s">
        <v>28</v>
      </c>
      <c r="C20" s="5"/>
      <c r="D20" s="5"/>
      <c r="E20" s="5"/>
      <c r="F20" s="5"/>
      <c r="G20" s="5"/>
      <c r="H20" s="5"/>
      <c r="I20" s="6"/>
    </row>
    <row r="21" spans="1:15" x14ac:dyDescent="0.25">
      <c r="A21" s="41" t="s">
        <v>29</v>
      </c>
      <c r="B21" s="5" t="s">
        <v>30</v>
      </c>
      <c r="C21" s="5"/>
      <c r="D21" s="5"/>
      <c r="E21" s="5"/>
      <c r="F21" s="5"/>
      <c r="G21" s="5"/>
      <c r="H21" s="5"/>
      <c r="I21" s="6"/>
    </row>
    <row r="22" spans="1:15" x14ac:dyDescent="0.25">
      <c r="A22" s="41" t="s">
        <v>31</v>
      </c>
      <c r="B22" s="5" t="s">
        <v>19</v>
      </c>
      <c r="C22" s="5"/>
      <c r="D22" s="5"/>
      <c r="E22" s="5"/>
      <c r="F22" s="5"/>
      <c r="G22" s="5"/>
      <c r="H22" s="5"/>
      <c r="I22" s="6"/>
    </row>
    <row r="23" spans="1:15" x14ac:dyDescent="0.25">
      <c r="A23" s="41" t="s">
        <v>32</v>
      </c>
      <c r="B23" s="5" t="s">
        <v>11</v>
      </c>
      <c r="C23" s="5"/>
      <c r="D23" s="5"/>
      <c r="E23" s="5"/>
      <c r="F23" s="5"/>
      <c r="G23" s="5"/>
      <c r="H23" s="5"/>
      <c r="I23" s="6" t="s">
        <v>33</v>
      </c>
    </row>
    <row r="24" spans="1:15" x14ac:dyDescent="0.25">
      <c r="A24" s="41" t="s">
        <v>34</v>
      </c>
      <c r="B24" s="7"/>
      <c r="C24" s="7"/>
      <c r="D24" s="7"/>
      <c r="E24" s="7"/>
      <c r="F24" s="7"/>
      <c r="G24" s="7"/>
      <c r="H24" s="7"/>
      <c r="I24" s="9"/>
    </row>
    <row r="25" spans="1:15" ht="14.25" customHeight="1" x14ac:dyDescent="0.25">
      <c r="A25" s="41" t="s">
        <v>84</v>
      </c>
      <c r="B25" s="5">
        <v>1</v>
      </c>
      <c r="C25" s="5">
        <v>1.2</v>
      </c>
      <c r="D25" s="5">
        <f>B25*C25</f>
        <v>1.2</v>
      </c>
      <c r="E25" s="5">
        <v>20</v>
      </c>
      <c r="F25" s="10">
        <f>D25*E25</f>
        <v>24</v>
      </c>
      <c r="G25" s="5">
        <f>F25*0.05</f>
        <v>1.2000000000000002</v>
      </c>
      <c r="H25" s="5">
        <f>F25*0.1</f>
        <v>2.4000000000000004</v>
      </c>
      <c r="I25" s="11">
        <f>F25*F$2+G25*G$2+H25*H$2</f>
        <v>3022.2863999999995</v>
      </c>
      <c r="K25" s="64" t="s">
        <v>63</v>
      </c>
      <c r="L25" s="64"/>
      <c r="M25" s="61"/>
      <c r="N25" s="61"/>
      <c r="O25" s="61"/>
    </row>
    <row r="26" spans="1:15" x14ac:dyDescent="0.25">
      <c r="A26" s="4" t="s">
        <v>35</v>
      </c>
      <c r="B26" s="5" t="s">
        <v>11</v>
      </c>
      <c r="C26" s="5"/>
      <c r="D26" s="5"/>
      <c r="E26" s="5"/>
      <c r="F26" s="5"/>
      <c r="G26" s="5"/>
      <c r="H26" s="5"/>
      <c r="I26" s="6"/>
      <c r="K26" s="56">
        <f>F28</f>
        <v>1850</v>
      </c>
      <c r="L26" s="57" t="s">
        <v>61</v>
      </c>
      <c r="M26" s="61"/>
      <c r="N26" s="61"/>
      <c r="O26" s="61"/>
    </row>
    <row r="27" spans="1:15" ht="15" customHeight="1" x14ac:dyDescent="0.25">
      <c r="A27" s="12" t="s">
        <v>36</v>
      </c>
      <c r="B27" s="13"/>
      <c r="C27" s="13"/>
      <c r="D27" s="13"/>
      <c r="E27" s="13"/>
      <c r="F27" s="70">
        <f>SUM(F19:H26)</f>
        <v>27.6</v>
      </c>
      <c r="G27" s="71"/>
      <c r="H27" s="72"/>
      <c r="I27" s="39">
        <f>SUM(I19:I26)</f>
        <v>3022.2863999999995</v>
      </c>
      <c r="K27" s="57">
        <f>(C14*E14)+(C15*E15)+(C16*E16)+(C9*E9)+(C10*E10)</f>
        <v>84</v>
      </c>
      <c r="L27" s="57" t="s">
        <v>62</v>
      </c>
      <c r="M27" s="61"/>
      <c r="N27" s="61"/>
      <c r="O27" s="61"/>
    </row>
    <row r="28" spans="1:15" ht="15.75" x14ac:dyDescent="0.25">
      <c r="A28" s="14" t="s">
        <v>87</v>
      </c>
      <c r="B28" s="15"/>
      <c r="C28" s="15"/>
      <c r="D28" s="15"/>
      <c r="E28" s="15"/>
      <c r="F28" s="73">
        <f>ROUND(F27+F18, -1)</f>
        <v>1850</v>
      </c>
      <c r="G28" s="74"/>
      <c r="H28" s="75"/>
      <c r="I28" s="16">
        <f>ROUND(I27+I18,-3)</f>
        <v>202000</v>
      </c>
      <c r="K28" s="58">
        <f>K26/K27</f>
        <v>22.023809523809526</v>
      </c>
      <c r="L28" s="57" t="s">
        <v>50</v>
      </c>
      <c r="M28" s="61"/>
      <c r="N28" s="61"/>
      <c r="O28" s="61"/>
    </row>
    <row r="29" spans="1:15" ht="15.75" x14ac:dyDescent="0.25">
      <c r="A29" s="14" t="s">
        <v>89</v>
      </c>
      <c r="B29" s="17"/>
      <c r="C29" s="17"/>
      <c r="D29" s="17"/>
      <c r="E29" s="17"/>
      <c r="F29" s="17"/>
      <c r="G29" s="17"/>
      <c r="H29" s="17"/>
      <c r="I29" s="18">
        <v>0</v>
      </c>
      <c r="K29" s="59"/>
      <c r="M29" s="61"/>
      <c r="N29" s="61"/>
      <c r="O29" s="61"/>
    </row>
    <row r="30" spans="1:15" ht="15.75" x14ac:dyDescent="0.25">
      <c r="A30" s="14" t="s">
        <v>82</v>
      </c>
      <c r="B30" s="17"/>
      <c r="C30" s="17"/>
      <c r="D30" s="17"/>
      <c r="E30" s="17"/>
      <c r="F30" s="17"/>
      <c r="G30" s="17"/>
      <c r="H30" s="17"/>
      <c r="I30" s="18">
        <f>I29+I28</f>
        <v>202000</v>
      </c>
      <c r="M30" s="61"/>
      <c r="N30" s="61"/>
      <c r="O30" s="61"/>
    </row>
    <row r="31" spans="1:15" ht="29.25" customHeight="1" x14ac:dyDescent="0.25">
      <c r="A31" s="19"/>
      <c r="B31" s="20"/>
      <c r="C31" s="20"/>
      <c r="D31" s="20"/>
      <c r="E31" s="20"/>
      <c r="F31" s="20"/>
      <c r="G31" s="20"/>
      <c r="H31" s="20"/>
      <c r="I31" s="21"/>
      <c r="M31" s="61"/>
      <c r="N31" s="61"/>
      <c r="O31" s="61"/>
    </row>
    <row r="32" spans="1:15" x14ac:dyDescent="0.25">
      <c r="A32" s="22" t="s">
        <v>37</v>
      </c>
      <c r="B32" s="1"/>
      <c r="C32" s="1"/>
      <c r="D32" s="1"/>
      <c r="E32" s="1"/>
      <c r="F32" s="1"/>
      <c r="G32" s="1"/>
      <c r="H32" s="1"/>
      <c r="I32" s="1"/>
      <c r="M32" s="61"/>
      <c r="N32" s="61"/>
      <c r="O32" s="61"/>
    </row>
    <row r="33" spans="1:9" ht="50.45" customHeight="1" x14ac:dyDescent="0.25">
      <c r="A33" s="65" t="s">
        <v>80</v>
      </c>
      <c r="B33" s="65"/>
      <c r="C33" s="65"/>
      <c r="D33" s="65"/>
      <c r="E33" s="65"/>
      <c r="F33" s="65"/>
      <c r="G33" s="65"/>
      <c r="H33" s="65"/>
      <c r="I33" s="65"/>
    </row>
    <row r="34" spans="1:9" ht="46.5" customHeight="1" x14ac:dyDescent="0.25">
      <c r="A34" s="65" t="s">
        <v>81</v>
      </c>
      <c r="B34" s="65"/>
      <c r="C34" s="65"/>
      <c r="D34" s="65"/>
      <c r="E34" s="65"/>
      <c r="F34" s="65"/>
      <c r="G34" s="65"/>
      <c r="H34" s="65"/>
      <c r="I34" s="65"/>
    </row>
    <row r="35" spans="1:9" ht="18.75" x14ac:dyDescent="0.25">
      <c r="A35" s="60" t="s">
        <v>85</v>
      </c>
      <c r="B35" s="1"/>
      <c r="C35" s="1"/>
      <c r="D35" s="1"/>
      <c r="E35" s="1"/>
      <c r="F35" s="1"/>
      <c r="G35" s="1"/>
      <c r="H35" s="1"/>
      <c r="I35" s="1"/>
    </row>
    <row r="36" spans="1:9" ht="18.75" x14ac:dyDescent="0.25">
      <c r="A36" s="60" t="s">
        <v>38</v>
      </c>
      <c r="B36" s="1"/>
      <c r="C36" s="1"/>
      <c r="D36" s="1"/>
      <c r="E36" s="1"/>
      <c r="F36" s="1"/>
      <c r="G36" s="1"/>
      <c r="H36" s="1"/>
      <c r="I36" s="1"/>
    </row>
    <row r="37" spans="1:9" ht="18.75" x14ac:dyDescent="0.25">
      <c r="A37" s="60" t="s">
        <v>39</v>
      </c>
      <c r="B37" s="1"/>
      <c r="C37" s="1"/>
      <c r="D37" s="1"/>
      <c r="E37" s="1"/>
      <c r="F37" s="1"/>
      <c r="G37" s="1"/>
      <c r="H37" s="1"/>
      <c r="I37" s="1"/>
    </row>
    <row r="38" spans="1:9" ht="18.75" x14ac:dyDescent="0.25">
      <c r="A38" s="60" t="s">
        <v>40</v>
      </c>
      <c r="B38" s="1"/>
      <c r="C38" s="1"/>
      <c r="D38" s="1"/>
      <c r="E38" s="1"/>
      <c r="F38" s="1"/>
      <c r="G38" s="1"/>
      <c r="H38" s="1"/>
      <c r="I38" s="1"/>
    </row>
    <row r="39" spans="1:9" ht="18.75" x14ac:dyDescent="0.25">
      <c r="A39" s="60" t="s">
        <v>86</v>
      </c>
      <c r="B39" s="1"/>
      <c r="C39" s="1"/>
      <c r="D39" s="1"/>
      <c r="E39" s="1"/>
      <c r="F39" s="1"/>
      <c r="G39" s="1"/>
      <c r="H39" s="1"/>
      <c r="I39" s="1"/>
    </row>
    <row r="40" spans="1:9" ht="18.75" x14ac:dyDescent="0.25">
      <c r="A40" s="24" t="s">
        <v>51</v>
      </c>
      <c r="B40" s="1"/>
      <c r="C40" s="1"/>
      <c r="D40" s="1"/>
      <c r="E40" s="1"/>
      <c r="F40" s="1"/>
      <c r="G40" s="1"/>
      <c r="H40" s="1"/>
      <c r="I40" s="1"/>
    </row>
  </sheetData>
  <mergeCells count="8">
    <mergeCell ref="K3:M3"/>
    <mergeCell ref="K25:L25"/>
    <mergeCell ref="A33:I33"/>
    <mergeCell ref="A34:I34"/>
    <mergeCell ref="A1:I1"/>
    <mergeCell ref="F18:H18"/>
    <mergeCell ref="F27:H27"/>
    <mergeCell ref="F28:H28"/>
  </mergeCells>
  <pageMargins left="0.7" right="0.7" top="0.75" bottom="0.75" header="0.3" footer="0.3"/>
  <pageSetup orientation="portrait" horizontalDpi="4294967293" r:id="rId1"/>
  <ignoredErrors>
    <ignoredError sqref="E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AD5AC-069B-4634-B3C9-A5FD29945FB6}">
  <dimension ref="A1:N21"/>
  <sheetViews>
    <sheetView workbookViewId="0">
      <selection activeCell="E20" sqref="E20"/>
    </sheetView>
  </sheetViews>
  <sheetFormatPr defaultRowHeight="15" x14ac:dyDescent="0.25"/>
  <cols>
    <col min="1" max="1" width="41.85546875" customWidth="1"/>
    <col min="4" max="4" width="8.85546875" customWidth="1"/>
    <col min="5" max="5" width="9" customWidth="1"/>
    <col min="9" max="9" width="16.7109375" customWidth="1"/>
    <col min="11" max="11" width="23.5703125" customWidth="1"/>
  </cols>
  <sheetData>
    <row r="1" spans="1:14" ht="15.75" x14ac:dyDescent="0.25">
      <c r="A1" s="25" t="s">
        <v>41</v>
      </c>
    </row>
    <row r="2" spans="1:14" x14ac:dyDescent="0.25">
      <c r="F2" s="43">
        <f>M5</f>
        <v>48.080000000000005</v>
      </c>
      <c r="G2" s="43">
        <f>M6</f>
        <v>64.8</v>
      </c>
      <c r="H2" s="43">
        <f>M7</f>
        <v>26.016000000000005</v>
      </c>
    </row>
    <row r="3" spans="1:14" ht="90" thickBot="1" x14ac:dyDescent="0.3">
      <c r="A3" s="26" t="s">
        <v>42</v>
      </c>
      <c r="B3" s="27" t="s">
        <v>64</v>
      </c>
      <c r="C3" s="27" t="s">
        <v>65</v>
      </c>
      <c r="D3" s="27" t="s">
        <v>66</v>
      </c>
      <c r="E3" s="27" t="s">
        <v>68</v>
      </c>
      <c r="F3" s="27" t="s">
        <v>69</v>
      </c>
      <c r="G3" s="27" t="s">
        <v>7</v>
      </c>
      <c r="H3" s="27" t="s">
        <v>43</v>
      </c>
      <c r="I3" s="27" t="s">
        <v>67</v>
      </c>
      <c r="K3" s="79" t="s">
        <v>70</v>
      </c>
      <c r="L3" s="79"/>
      <c r="M3" s="79"/>
    </row>
    <row r="4" spans="1:14" ht="39" thickBot="1" x14ac:dyDescent="0.3">
      <c r="A4" s="4" t="s">
        <v>83</v>
      </c>
      <c r="B4" s="29">
        <v>16</v>
      </c>
      <c r="C4" s="29">
        <v>1</v>
      </c>
      <c r="D4" s="29">
        <f>B4*C4</f>
        <v>16</v>
      </c>
      <c r="E4" s="29">
        <v>20</v>
      </c>
      <c r="F4" s="29">
        <f>D4*E4</f>
        <v>320</v>
      </c>
      <c r="G4" s="29">
        <f>F4*0.05</f>
        <v>16</v>
      </c>
      <c r="H4" s="29">
        <f>F4*0.1</f>
        <v>32</v>
      </c>
      <c r="I4" s="30">
        <f>F4*F$2+G4*G$2+H4*H$2</f>
        <v>17254.912</v>
      </c>
      <c r="K4" s="44"/>
      <c r="L4" s="45" t="s">
        <v>56</v>
      </c>
      <c r="M4" s="46" t="s">
        <v>57</v>
      </c>
      <c r="N4" s="38"/>
    </row>
    <row r="5" spans="1:14" ht="18.75" x14ac:dyDescent="0.25">
      <c r="A5" s="28" t="s">
        <v>44</v>
      </c>
      <c r="B5" s="29">
        <v>16</v>
      </c>
      <c r="C5" s="29">
        <v>1</v>
      </c>
      <c r="D5" s="29">
        <f>B5*C5</f>
        <v>16</v>
      </c>
      <c r="E5" s="29">
        <v>4</v>
      </c>
      <c r="F5" s="29">
        <f>D5*E5</f>
        <v>64</v>
      </c>
      <c r="G5" s="29">
        <f>F5*0.05</f>
        <v>3.2</v>
      </c>
      <c r="H5" s="29">
        <f>F5*0.1</f>
        <v>6.4</v>
      </c>
      <c r="I5" s="30">
        <f>F5*F$2+G5*G$2+H5*H$2</f>
        <v>3450.9824000000003</v>
      </c>
      <c r="K5" s="47" t="s">
        <v>58</v>
      </c>
      <c r="L5" s="47">
        <v>30.05</v>
      </c>
      <c r="M5" s="48">
        <f>L5*1.6</f>
        <v>48.080000000000005</v>
      </c>
    </row>
    <row r="6" spans="1:14" x14ac:dyDescent="0.25">
      <c r="A6" s="28" t="s">
        <v>45</v>
      </c>
      <c r="B6" s="31"/>
      <c r="C6" s="31"/>
      <c r="D6" s="31"/>
      <c r="E6" s="31"/>
      <c r="F6" s="31"/>
      <c r="G6" s="31"/>
      <c r="H6" s="31"/>
      <c r="I6" s="32"/>
      <c r="K6" s="49" t="s">
        <v>59</v>
      </c>
      <c r="L6" s="49">
        <v>40.5</v>
      </c>
      <c r="M6" s="50">
        <f>L6*1.6</f>
        <v>64.8</v>
      </c>
    </row>
    <row r="7" spans="1:14" ht="18.75" x14ac:dyDescent="0.25">
      <c r="A7" s="28" t="s">
        <v>46</v>
      </c>
      <c r="B7" s="29">
        <v>2</v>
      </c>
      <c r="C7" s="29">
        <v>1</v>
      </c>
      <c r="D7" s="29">
        <f t="shared" ref="D7:D10" si="0">B7*C7</f>
        <v>2</v>
      </c>
      <c r="E7" s="29">
        <v>20</v>
      </c>
      <c r="F7" s="29">
        <f t="shared" ref="F7:F10" si="1">D7*E7</f>
        <v>40</v>
      </c>
      <c r="G7" s="29">
        <f t="shared" ref="G7:G10" si="2">F7*0.05</f>
        <v>2</v>
      </c>
      <c r="H7" s="29">
        <f t="shared" ref="H7:H10" si="3">F7*0.1</f>
        <v>4</v>
      </c>
      <c r="I7" s="30">
        <f>F7*F$2+G7*G$2+H7*H$2</f>
        <v>2156.864</v>
      </c>
      <c r="K7" s="51" t="s">
        <v>60</v>
      </c>
      <c r="L7" s="51">
        <v>16.260000000000002</v>
      </c>
      <c r="M7" s="50">
        <f>L7*1.6</f>
        <v>26.016000000000005</v>
      </c>
    </row>
    <row r="8" spans="1:14" ht="18.75" x14ac:dyDescent="0.25">
      <c r="A8" s="28" t="s">
        <v>47</v>
      </c>
      <c r="B8" s="29">
        <v>1</v>
      </c>
      <c r="C8" s="29">
        <v>1</v>
      </c>
      <c r="D8" s="29">
        <f t="shared" si="0"/>
        <v>1</v>
      </c>
      <c r="E8" s="29">
        <v>20</v>
      </c>
      <c r="F8" s="29">
        <f t="shared" si="1"/>
        <v>20</v>
      </c>
      <c r="G8" s="29">
        <f t="shared" si="2"/>
        <v>1</v>
      </c>
      <c r="H8" s="29">
        <f t="shared" si="3"/>
        <v>2</v>
      </c>
      <c r="I8" s="30">
        <f>F8*F$2+G8*G$2+H8*H$2</f>
        <v>1078.432</v>
      </c>
    </row>
    <row r="9" spans="1:14" ht="18.75" x14ac:dyDescent="0.25">
      <c r="A9" s="28" t="s">
        <v>48</v>
      </c>
      <c r="B9" s="29">
        <v>7.5</v>
      </c>
      <c r="C9" s="29">
        <v>1</v>
      </c>
      <c r="D9" s="29">
        <f t="shared" si="0"/>
        <v>7.5</v>
      </c>
      <c r="E9" s="29">
        <v>20</v>
      </c>
      <c r="F9" s="29">
        <f t="shared" si="1"/>
        <v>150</v>
      </c>
      <c r="G9" s="29">
        <f t="shared" si="2"/>
        <v>7.5</v>
      </c>
      <c r="H9" s="29">
        <f t="shared" si="3"/>
        <v>15</v>
      </c>
      <c r="I9" s="30">
        <f>F9*F$2+G9*G$2+H9*H$2</f>
        <v>8088.2400000000007</v>
      </c>
    </row>
    <row r="10" spans="1:14" ht="18.75" x14ac:dyDescent="0.25">
      <c r="A10" s="28" t="s">
        <v>49</v>
      </c>
      <c r="B10" s="29">
        <v>7.5</v>
      </c>
      <c r="C10" s="29">
        <v>1</v>
      </c>
      <c r="D10" s="29">
        <f t="shared" si="0"/>
        <v>7.5</v>
      </c>
      <c r="E10" s="29">
        <f>E9*0.2</f>
        <v>4</v>
      </c>
      <c r="F10" s="29">
        <f t="shared" si="1"/>
        <v>30</v>
      </c>
      <c r="G10" s="29">
        <f t="shared" si="2"/>
        <v>1.5</v>
      </c>
      <c r="H10" s="29">
        <f t="shared" si="3"/>
        <v>3</v>
      </c>
      <c r="I10" s="30">
        <f>F10*F$2+G10*G$2+H10*H$2</f>
        <v>1617.6480000000001</v>
      </c>
    </row>
    <row r="11" spans="1:14" ht="15.75" x14ac:dyDescent="0.25">
      <c r="A11" s="33" t="s">
        <v>88</v>
      </c>
      <c r="B11" s="33"/>
      <c r="C11" s="33"/>
      <c r="D11" s="33"/>
      <c r="E11" s="33"/>
      <c r="F11" s="76">
        <f>SUM(F4:H10)</f>
        <v>717.59999999999991</v>
      </c>
      <c r="G11" s="77"/>
      <c r="H11" s="78"/>
      <c r="I11" s="34">
        <f>ROUND(SUM(I4:I10),-2)</f>
        <v>33600</v>
      </c>
      <c r="J11" s="35"/>
      <c r="K11" s="35"/>
    </row>
    <row r="12" spans="1:14" x14ac:dyDescent="0.25">
      <c r="A12" s="36"/>
    </row>
    <row r="13" spans="1:14" x14ac:dyDescent="0.25">
      <c r="A13" s="36"/>
    </row>
    <row r="14" spans="1:14" x14ac:dyDescent="0.25">
      <c r="A14" s="37" t="s">
        <v>37</v>
      </c>
    </row>
    <row r="15" spans="1:14" ht="48.95" customHeight="1" x14ac:dyDescent="0.25">
      <c r="A15" s="65" t="s">
        <v>91</v>
      </c>
      <c r="B15" s="65"/>
      <c r="C15" s="65"/>
      <c r="D15" s="65"/>
      <c r="E15" s="65"/>
      <c r="F15" s="65"/>
      <c r="G15" s="65"/>
      <c r="H15" s="65"/>
      <c r="I15" s="65"/>
      <c r="J15" s="65"/>
    </row>
    <row r="16" spans="1:14" ht="42" customHeight="1" x14ac:dyDescent="0.25">
      <c r="A16" s="80" t="s">
        <v>71</v>
      </c>
      <c r="B16" s="80"/>
      <c r="C16" s="80"/>
      <c r="D16" s="80"/>
      <c r="E16" s="80"/>
      <c r="F16" s="80"/>
      <c r="G16" s="80"/>
      <c r="H16" s="80"/>
      <c r="I16" s="80"/>
      <c r="J16" s="80"/>
    </row>
    <row r="17" spans="1:1" ht="18.75" x14ac:dyDescent="0.25">
      <c r="A17" s="23" t="s">
        <v>72</v>
      </c>
    </row>
    <row r="18" spans="1:1" ht="18.75" x14ac:dyDescent="0.25">
      <c r="A18" s="23" t="s">
        <v>73</v>
      </c>
    </row>
    <row r="19" spans="1:1" ht="18.75" x14ac:dyDescent="0.25">
      <c r="A19" s="23" t="s">
        <v>74</v>
      </c>
    </row>
    <row r="20" spans="1:1" ht="18.75" x14ac:dyDescent="0.25">
      <c r="A20" s="23" t="s">
        <v>75</v>
      </c>
    </row>
    <row r="21" spans="1:1" ht="18.75" x14ac:dyDescent="0.25">
      <c r="A21" s="52" t="s">
        <v>76</v>
      </c>
    </row>
  </sheetData>
  <mergeCells count="4">
    <mergeCell ref="F11:H11"/>
    <mergeCell ref="K3:M3"/>
    <mergeCell ref="A15:J15"/>
    <mergeCell ref="A16:J16"/>
  </mergeCells>
  <pageMargins left="0.7" right="0.7" top="0.75" bottom="0.75" header="0.3" footer="0.3"/>
  <ignoredErrors>
    <ignoredError sqref="E1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 Burden</vt:lpstr>
      <vt:lpstr>Agency Burden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wwrigley</cp:lastModifiedBy>
  <dcterms:created xsi:type="dcterms:W3CDTF">2018-04-11T16:50:02Z</dcterms:created>
  <dcterms:modified xsi:type="dcterms:W3CDTF">2018-12-17T12:46:26Z</dcterms:modified>
</cp:coreProperties>
</file>