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0584-0523 Jess Larson July 28 2020 CNPP DGA\Revision 8-5-2020 clean and track changes Jess Larson\Revision 8-5-2020 Clean only version\"/>
    </mc:Choice>
  </mc:AlternateContent>
  <bookViews>
    <workbookView xWindow="-120" yWindow="-120" windowWidth="29040" windowHeight="15840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3" l="1"/>
  <c r="L14" i="3" l="1"/>
  <c r="J14" i="3"/>
  <c r="J15" i="3" s="1"/>
  <c r="K12" i="3"/>
  <c r="M12" i="3" s="1"/>
  <c r="E14" i="3"/>
  <c r="E15" i="3" s="1"/>
  <c r="H8" i="3"/>
  <c r="F6" i="3"/>
  <c r="H6" i="3" s="1"/>
  <c r="F7" i="3"/>
  <c r="H7" i="3" s="1"/>
  <c r="F8" i="3"/>
  <c r="F9" i="3"/>
  <c r="H9" i="3" s="1"/>
  <c r="F5" i="3"/>
  <c r="D11" i="3"/>
  <c r="C11" i="3"/>
  <c r="D10" i="3"/>
  <c r="C9" i="3"/>
  <c r="I9" i="3" s="1"/>
  <c r="K9" i="3" s="1"/>
  <c r="M9" i="3" s="1"/>
  <c r="N9" i="3" s="1"/>
  <c r="C8" i="3"/>
  <c r="I8" i="3" s="1"/>
  <c r="K8" i="3" s="1"/>
  <c r="M8" i="3" s="1"/>
  <c r="C7" i="3"/>
  <c r="I7" i="3" s="1"/>
  <c r="K7" i="3" s="1"/>
  <c r="M7" i="3" s="1"/>
  <c r="C6" i="3"/>
  <c r="I6" i="3" s="1"/>
  <c r="I5" i="3"/>
  <c r="D15" i="3" l="1"/>
  <c r="I11" i="3"/>
  <c r="C14" i="3"/>
  <c r="F10" i="3"/>
  <c r="H5" i="3"/>
  <c r="H10" i="3" s="1"/>
  <c r="C10" i="3"/>
  <c r="C15" i="3" s="1"/>
  <c r="C12" i="3"/>
  <c r="D14" i="3"/>
  <c r="K5" i="3"/>
  <c r="I10" i="3"/>
  <c r="K6" i="3"/>
  <c r="M6" i="3" s="1"/>
  <c r="N6" i="3" s="1"/>
  <c r="F11" i="3"/>
  <c r="D13" i="3"/>
  <c r="D12" i="3"/>
  <c r="F12" i="3" s="1"/>
  <c r="H12" i="3" s="1"/>
  <c r="N12" i="3" s="1"/>
  <c r="N8" i="3"/>
  <c r="N7" i="3"/>
  <c r="K11" i="3" l="1"/>
  <c r="I14" i="3"/>
  <c r="I15" i="3" s="1"/>
  <c r="M5" i="3"/>
  <c r="K10" i="3"/>
  <c r="F13" i="3"/>
  <c r="F14" i="3" s="1"/>
  <c r="F15" i="3" s="1"/>
  <c r="H11" i="3"/>
  <c r="G10" i="3"/>
  <c r="C13" i="3"/>
  <c r="I13" i="3" s="1"/>
  <c r="H13" i="3" l="1"/>
  <c r="K14" i="3"/>
  <c r="M11" i="3"/>
  <c r="N11" i="3" s="1"/>
  <c r="K15" i="3"/>
  <c r="C18" i="3" s="1"/>
  <c r="N5" i="3"/>
  <c r="N10" i="3" s="1"/>
  <c r="M10" i="3"/>
  <c r="H14" i="3"/>
  <c r="K13" i="3"/>
  <c r="M13" i="3" s="1"/>
  <c r="N14" i="3" l="1"/>
  <c r="L10" i="3"/>
  <c r="H15" i="3"/>
  <c r="G15" i="3" s="1"/>
  <c r="M14" i="3"/>
  <c r="M15" i="3" s="1"/>
  <c r="L15" i="3" s="1"/>
  <c r="G14" i="3"/>
  <c r="N13" i="3"/>
  <c r="N15" i="3" l="1"/>
  <c r="C19" i="3" s="1"/>
</calcChain>
</file>

<file path=xl/comments1.xml><?xml version="1.0" encoding="utf-8"?>
<comments xmlns="http://schemas.openxmlformats.org/spreadsheetml/2006/main">
  <authors>
    <author>tc={FB32DE0C-537A-46D1-83E7-CD0EE2B13B53}</author>
    <author>tc={BCD696A5-8950-48D2-9FA7-1EFF68B503A3}</author>
  </authors>
  <commentList>
    <comment ref="C5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verifyand or modify the discrepency mentioned in the memo regard the estimates</t>
        </r>
      </text>
    </comment>
    <comment ref="D13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verify and or modify the discrepency mentioned in the memo regard the estimates</t>
        </r>
      </text>
    </comment>
  </commentList>
</comments>
</file>

<file path=xl/sharedStrings.xml><?xml version="1.0" encoding="utf-8"?>
<sst xmlns="http://schemas.openxmlformats.org/spreadsheetml/2006/main" count="31" uniqueCount="26">
  <si>
    <t>Respondents</t>
  </si>
  <si>
    <t>Non-Respondents</t>
  </si>
  <si>
    <t># of Respondents</t>
  </si>
  <si>
    <t>Time per
Response
(hours)</t>
  </si>
  <si>
    <t>Total Estimated
Burden (hours)</t>
  </si>
  <si>
    <t>Grand Total</t>
  </si>
  <si>
    <t>Screening for Focus Groups</t>
  </si>
  <si>
    <t>Frequency of Data Collection</t>
  </si>
  <si>
    <t>Oversample (caregivers of pregnant women)*</t>
  </si>
  <si>
    <t>Time per
Response
(hours)**</t>
  </si>
  <si>
    <t>Sample Size</t>
  </si>
  <si>
    <t>Activity</t>
  </si>
  <si>
    <t>Sub-Total</t>
  </si>
  <si>
    <t>GrandTotal</t>
  </si>
  <si>
    <t>Total annual Responses</t>
  </si>
  <si>
    <t>Individuals/Households 18+</t>
  </si>
  <si>
    <t>Survey Oversample (pregnant women)</t>
  </si>
  <si>
    <t>Survey Oversample (moms of up to 2 year olds)</t>
  </si>
  <si>
    <t>Survey Oversample (caregivers of up to 2 year olds)</t>
  </si>
  <si>
    <t>Confirmation/follow-up for Focus Group</t>
  </si>
  <si>
    <t>total annual responses</t>
  </si>
  <si>
    <t>total annual burden hours</t>
  </si>
  <si>
    <t>Survey Base sample</t>
  </si>
  <si>
    <t>Affected Public</t>
  </si>
  <si>
    <t>Attachment E-3
Burden Estimates Excel Chart (English)</t>
  </si>
  <si>
    <t>Focus Groups* including time to log onto the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</si>
</sst>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00_);_(* \(#,##0.000\);_(* &quot;-&quot;??_);_(@_)"/>
    <numFmt numFmtId="165" formatCode="_(* #,##0.0000_);_(* \(#,##0.0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3" fontId="2" fillId="0" borderId="0" xfId="1" applyFont="1" applyFill="1" applyAlignment="1">
      <alignment horizontal="center" wrapText="1"/>
    </xf>
    <xf numFmtId="43" fontId="2" fillId="0" borderId="0" xfId="1" applyFont="1" applyFill="1" applyAlignment="1">
      <alignment horizontal="center"/>
    </xf>
    <xf numFmtId="43" fontId="3" fillId="0" borderId="0" xfId="1" applyFont="1" applyFill="1" applyAlignment="1"/>
    <xf numFmtId="43" fontId="3" fillId="0" borderId="1" xfId="1" applyFont="1" applyFill="1" applyBorder="1" applyAlignment="1"/>
    <xf numFmtId="43" fontId="3" fillId="0" borderId="4" xfId="1" applyFont="1" applyFill="1" applyBorder="1" applyAlignment="1"/>
    <xf numFmtId="43" fontId="3" fillId="0" borderId="1" xfId="1" applyFont="1" applyFill="1" applyBorder="1" applyAlignment="1"/>
    <xf numFmtId="43" fontId="3" fillId="0" borderId="2" xfId="1" applyFont="1" applyFill="1" applyBorder="1" applyAlignment="1">
      <alignment vertical="center"/>
    </xf>
    <xf numFmtId="43" fontId="3" fillId="0" borderId="3" xfId="1" applyFont="1" applyFill="1" applyBorder="1" applyAlignment="1">
      <alignment vertical="center"/>
    </xf>
    <xf numFmtId="43" fontId="3" fillId="0" borderId="4" xfId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 wrapText="1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/>
    </xf>
    <xf numFmtId="43" fontId="4" fillId="0" borderId="1" xfId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43" fontId="3" fillId="0" borderId="1" xfId="1" applyFont="1" applyFill="1" applyBorder="1" applyAlignment="1">
      <alignment vertical="center" textRotation="90"/>
    </xf>
    <xf numFmtId="43" fontId="4" fillId="0" borderId="4" xfId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/>
    </xf>
    <xf numFmtId="43" fontId="4" fillId="0" borderId="1" xfId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43" fontId="4" fillId="0" borderId="4" xfId="1" applyFont="1" applyFill="1" applyBorder="1" applyAlignment="1">
      <alignment vertical="center"/>
    </xf>
    <xf numFmtId="43" fontId="3" fillId="0" borderId="1" xfId="1" applyNumberFormat="1" applyFont="1" applyFill="1" applyBorder="1" applyAlignment="1">
      <alignment vertical="center"/>
    </xf>
    <xf numFmtId="165" fontId="3" fillId="0" borderId="1" xfId="1" applyNumberFormat="1" applyFont="1" applyFill="1" applyBorder="1" applyAlignment="1">
      <alignment vertical="center"/>
    </xf>
    <xf numFmtId="0" fontId="3" fillId="0" borderId="1" xfId="1" applyNumberFormat="1" applyFont="1" applyFill="1" applyBorder="1" applyAlignment="1">
      <alignment vertical="center"/>
    </xf>
    <xf numFmtId="43" fontId="4" fillId="0" borderId="1" xfId="1" applyFont="1" applyFill="1" applyBorder="1" applyAlignment="1"/>
    <xf numFmtId="43" fontId="4" fillId="0" borderId="0" xfId="1" applyFont="1" applyFill="1" applyAlignment="1"/>
    <xf numFmtId="164" fontId="4" fillId="0" borderId="1" xfId="1" applyNumberFormat="1" applyFont="1" applyFill="1" applyBorder="1" applyAlignment="1"/>
    <xf numFmtId="164" fontId="3" fillId="0" borderId="0" xfId="1" applyNumberFormat="1" applyFont="1" applyFill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gland-Greene, Rachelle - FNS" id="{70EBB31C-508C-416F-B8AC-32D561697650}" userId="Ragland-Greene, Rachelle - FNS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personId="{70EBB31C-508C-416F-B8AC-32D561697650}" id="{FB32DE0C-537A-46D1-83E7-CD0EE2B13B53}">
    <text>verifyand or modify the discrepency mentioned in the memo regard the estimates</text>
  </threadedComment>
  <threadedComment ref="D13" personId="{70EBB31C-508C-416F-B8AC-32D561697650}" id="{BCD696A5-8950-48D2-9FA7-1EFF68B503A3}">
    <text>verify and or modify the discrepency mentioned in the memo regard the estimates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E25" sqref="E25"/>
    </sheetView>
  </sheetViews>
  <sheetFormatPr defaultColWidth="8.7265625" defaultRowHeight="15.5" x14ac:dyDescent="0.35"/>
  <cols>
    <col min="1" max="1" width="10" style="3" customWidth="1"/>
    <col min="2" max="2" width="26.81640625" style="3" customWidth="1"/>
    <col min="3" max="3" width="13.1796875" style="3" customWidth="1"/>
    <col min="4" max="4" width="14" style="3" customWidth="1"/>
    <col min="5" max="5" width="11.54296875" style="3" customWidth="1"/>
    <col min="6" max="6" width="12.54296875" style="3" customWidth="1"/>
    <col min="7" max="7" width="10" style="27" customWidth="1"/>
    <col min="8" max="8" width="10.81640625" style="3" customWidth="1"/>
    <col min="9" max="9" width="14" style="3" customWidth="1"/>
    <col min="10" max="10" width="10.1796875" style="3" customWidth="1"/>
    <col min="11" max="11" width="12.54296875" style="3" customWidth="1"/>
    <col min="12" max="12" width="10" style="27" customWidth="1"/>
    <col min="13" max="13" width="10.81640625" style="3" customWidth="1"/>
    <col min="14" max="14" width="10.453125" style="3" customWidth="1"/>
    <col min="15" max="16384" width="8.7265625" style="3"/>
  </cols>
  <sheetData>
    <row r="1" spans="1:14" ht="44.25" customHeight="1" x14ac:dyDescent="0.5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3" spans="1:14" x14ac:dyDescent="0.35">
      <c r="A3" s="4"/>
      <c r="B3" s="5"/>
      <c r="C3" s="6"/>
      <c r="D3" s="7" t="s">
        <v>0</v>
      </c>
      <c r="E3" s="8"/>
      <c r="F3" s="8"/>
      <c r="G3" s="8"/>
      <c r="H3" s="9"/>
      <c r="I3" s="7" t="s">
        <v>1</v>
      </c>
      <c r="J3" s="8"/>
      <c r="K3" s="8"/>
      <c r="L3" s="8"/>
      <c r="M3" s="9"/>
      <c r="N3" s="10"/>
    </row>
    <row r="4" spans="1:14" ht="62" x14ac:dyDescent="0.35">
      <c r="A4" s="11" t="s">
        <v>23</v>
      </c>
      <c r="B4" s="12" t="s">
        <v>11</v>
      </c>
      <c r="C4" s="13" t="s">
        <v>10</v>
      </c>
      <c r="D4" s="10" t="s">
        <v>2</v>
      </c>
      <c r="E4" s="10" t="s">
        <v>7</v>
      </c>
      <c r="F4" s="10" t="s">
        <v>14</v>
      </c>
      <c r="G4" s="14" t="s">
        <v>9</v>
      </c>
      <c r="H4" s="10" t="s">
        <v>4</v>
      </c>
      <c r="I4" s="10" t="s">
        <v>2</v>
      </c>
      <c r="J4" s="10" t="s">
        <v>7</v>
      </c>
      <c r="K4" s="10" t="s">
        <v>14</v>
      </c>
      <c r="L4" s="14" t="s">
        <v>3</v>
      </c>
      <c r="M4" s="10" t="s">
        <v>4</v>
      </c>
      <c r="N4" s="10" t="s">
        <v>5</v>
      </c>
    </row>
    <row r="5" spans="1:14" x14ac:dyDescent="0.35">
      <c r="A5" s="15" t="s">
        <v>15</v>
      </c>
      <c r="B5" s="16" t="s">
        <v>22</v>
      </c>
      <c r="C5" s="12">
        <f>D5*4</f>
        <v>4000</v>
      </c>
      <c r="D5" s="12">
        <v>1000</v>
      </c>
      <c r="E5" s="12">
        <v>1</v>
      </c>
      <c r="F5" s="12">
        <f>SUM(D5*E5)</f>
        <v>1000</v>
      </c>
      <c r="G5" s="17">
        <v>0.33400000000000002</v>
      </c>
      <c r="H5" s="12">
        <f>G5*F5</f>
        <v>334</v>
      </c>
      <c r="I5" s="12">
        <f>C5/4*3</f>
        <v>3000</v>
      </c>
      <c r="J5" s="12">
        <v>1</v>
      </c>
      <c r="K5" s="12">
        <f>SUM(I5*J5)</f>
        <v>3000</v>
      </c>
      <c r="L5" s="17">
        <v>0.16700000000000001</v>
      </c>
      <c r="M5" s="12">
        <f>L5*K5</f>
        <v>501.00000000000006</v>
      </c>
      <c r="N5" s="12">
        <f>M5+H5</f>
        <v>835</v>
      </c>
    </row>
    <row r="6" spans="1:14" ht="31" x14ac:dyDescent="0.35">
      <c r="A6" s="15"/>
      <c r="B6" s="16" t="s">
        <v>16</v>
      </c>
      <c r="C6" s="12">
        <f>D6*8</f>
        <v>8000</v>
      </c>
      <c r="D6" s="12">
        <v>1000</v>
      </c>
      <c r="E6" s="12">
        <v>1</v>
      </c>
      <c r="F6" s="12">
        <f t="shared" ref="F6:F9" si="0">SUM(D6*E6)</f>
        <v>1000</v>
      </c>
      <c r="G6" s="17">
        <v>0.33400000000000002</v>
      </c>
      <c r="H6" s="12">
        <f t="shared" ref="H6:H9" si="1">G6*F6</f>
        <v>334</v>
      </c>
      <c r="I6" s="12">
        <f>C6/8*7</f>
        <v>7000</v>
      </c>
      <c r="J6" s="12">
        <v>1</v>
      </c>
      <c r="K6" s="12">
        <f t="shared" ref="K6:K9" si="2">SUM(I6*J6)</f>
        <v>7000</v>
      </c>
      <c r="L6" s="17">
        <v>0.16700000000000001</v>
      </c>
      <c r="M6" s="12">
        <f t="shared" ref="M6:M8" si="3">L6*K6</f>
        <v>1169</v>
      </c>
      <c r="N6" s="12">
        <f>M6+H6</f>
        <v>1503</v>
      </c>
    </row>
    <row r="7" spans="1:14" ht="27.65" customHeight="1" x14ac:dyDescent="0.35">
      <c r="A7" s="15"/>
      <c r="B7" s="16" t="s">
        <v>17</v>
      </c>
      <c r="C7" s="12">
        <f t="shared" ref="C7:C8" si="4">D7*8</f>
        <v>8000</v>
      </c>
      <c r="D7" s="12">
        <v>1000</v>
      </c>
      <c r="E7" s="12">
        <v>1</v>
      </c>
      <c r="F7" s="12">
        <f t="shared" si="0"/>
        <v>1000</v>
      </c>
      <c r="G7" s="17">
        <v>0.33400000000000002</v>
      </c>
      <c r="H7" s="12">
        <f t="shared" si="1"/>
        <v>334</v>
      </c>
      <c r="I7" s="12">
        <f t="shared" ref="I7:I9" si="5">C7/8*7</f>
        <v>7000</v>
      </c>
      <c r="J7" s="12">
        <v>1</v>
      </c>
      <c r="K7" s="12">
        <f t="shared" si="2"/>
        <v>7000</v>
      </c>
      <c r="L7" s="17">
        <v>0.16700000000000001</v>
      </c>
      <c r="M7" s="12">
        <f t="shared" si="3"/>
        <v>1169</v>
      </c>
      <c r="N7" s="12">
        <f>M7+H7</f>
        <v>1503</v>
      </c>
    </row>
    <row r="8" spans="1:14" ht="30" customHeight="1" x14ac:dyDescent="0.35">
      <c r="A8" s="15"/>
      <c r="B8" s="16" t="s">
        <v>8</v>
      </c>
      <c r="C8" s="12">
        <f t="shared" si="4"/>
        <v>4000</v>
      </c>
      <c r="D8" s="12">
        <v>500</v>
      </c>
      <c r="E8" s="12">
        <v>1</v>
      </c>
      <c r="F8" s="12">
        <f t="shared" si="0"/>
        <v>500</v>
      </c>
      <c r="G8" s="17">
        <v>0.33400000000000002</v>
      </c>
      <c r="H8" s="12">
        <f t="shared" si="1"/>
        <v>167</v>
      </c>
      <c r="I8" s="12">
        <f t="shared" si="5"/>
        <v>3500</v>
      </c>
      <c r="J8" s="12">
        <v>1</v>
      </c>
      <c r="K8" s="12">
        <f t="shared" si="2"/>
        <v>3500</v>
      </c>
      <c r="L8" s="17">
        <v>0.16700000000000001</v>
      </c>
      <c r="M8" s="12">
        <f t="shared" si="3"/>
        <v>584.5</v>
      </c>
      <c r="N8" s="12">
        <f>M8+H8</f>
        <v>751.5</v>
      </c>
    </row>
    <row r="9" spans="1:14" ht="46.5" x14ac:dyDescent="0.35">
      <c r="A9" s="15"/>
      <c r="B9" s="16" t="s">
        <v>18</v>
      </c>
      <c r="C9" s="12">
        <f>D9*8</f>
        <v>4000</v>
      </c>
      <c r="D9" s="12">
        <v>500</v>
      </c>
      <c r="E9" s="12">
        <v>1</v>
      </c>
      <c r="F9" s="12">
        <f t="shared" si="0"/>
        <v>500</v>
      </c>
      <c r="G9" s="17">
        <v>0.33400000000000002</v>
      </c>
      <c r="H9" s="12">
        <f t="shared" si="1"/>
        <v>167</v>
      </c>
      <c r="I9" s="12">
        <f t="shared" si="5"/>
        <v>3500</v>
      </c>
      <c r="J9" s="12">
        <v>1</v>
      </c>
      <c r="K9" s="12">
        <f t="shared" si="2"/>
        <v>3500</v>
      </c>
      <c r="L9" s="17">
        <v>0.16700000000000001</v>
      </c>
      <c r="M9" s="12">
        <f>L9*K9</f>
        <v>584.5</v>
      </c>
      <c r="N9" s="12">
        <f>M9+H9</f>
        <v>751.5</v>
      </c>
    </row>
    <row r="10" spans="1:14" x14ac:dyDescent="0.35">
      <c r="A10" s="15"/>
      <c r="B10" s="16" t="s">
        <v>12</v>
      </c>
      <c r="C10" s="18">
        <f>SUM(C5:C9)</f>
        <v>28000</v>
      </c>
      <c r="D10" s="18">
        <f>SUM(D5:D9)</f>
        <v>4000</v>
      </c>
      <c r="E10" s="18">
        <v>1</v>
      </c>
      <c r="F10" s="18">
        <f>SUM(F5:F9)</f>
        <v>4000</v>
      </c>
      <c r="G10" s="19">
        <f>SUM(H10/F10)</f>
        <v>0.33400000000000002</v>
      </c>
      <c r="H10" s="18">
        <f>SUM(H5:H9)</f>
        <v>1336</v>
      </c>
      <c r="I10" s="18">
        <f>SUM(I5:I9)</f>
        <v>24000</v>
      </c>
      <c r="J10" s="18">
        <v>1</v>
      </c>
      <c r="K10" s="18">
        <f>SUM(K5:K9)</f>
        <v>24000</v>
      </c>
      <c r="L10" s="19">
        <f>SUM(M10/K10)</f>
        <v>0.16700000000000001</v>
      </c>
      <c r="M10" s="18">
        <f>SUM(M5:M9)</f>
        <v>4008</v>
      </c>
      <c r="N10" s="18">
        <f>SUM(N5:N9)</f>
        <v>5344</v>
      </c>
    </row>
    <row r="11" spans="1:14" x14ac:dyDescent="0.35">
      <c r="A11" s="15"/>
      <c r="B11" s="20" t="s">
        <v>6</v>
      </c>
      <c r="C11" s="12">
        <f>D11*4</f>
        <v>1040</v>
      </c>
      <c r="D11" s="12">
        <f>26*10</f>
        <v>260</v>
      </c>
      <c r="E11" s="12">
        <v>1</v>
      </c>
      <c r="F11" s="12">
        <f>SUM(D11*E11)</f>
        <v>260</v>
      </c>
      <c r="G11" s="21">
        <v>0.25</v>
      </c>
      <c r="H11" s="12">
        <f>G11*F11</f>
        <v>65</v>
      </c>
      <c r="I11" s="12">
        <f>C11/4*3</f>
        <v>780</v>
      </c>
      <c r="J11" s="12">
        <v>1</v>
      </c>
      <c r="K11" s="12">
        <f>SUM(I11*J11)</f>
        <v>780</v>
      </c>
      <c r="L11" s="17">
        <v>0.16700000000000001</v>
      </c>
      <c r="M11" s="12">
        <f>L11*K11</f>
        <v>130.26000000000002</v>
      </c>
      <c r="N11" s="12">
        <f>M11+H11</f>
        <v>195.26000000000002</v>
      </c>
    </row>
    <row r="12" spans="1:14" ht="31" x14ac:dyDescent="0.35">
      <c r="A12" s="15"/>
      <c r="B12" s="16" t="s">
        <v>19</v>
      </c>
      <c r="C12" s="12">
        <f>D11</f>
        <v>260</v>
      </c>
      <c r="D12" s="12">
        <f>D11</f>
        <v>260</v>
      </c>
      <c r="E12" s="12">
        <v>1</v>
      </c>
      <c r="F12" s="12">
        <f t="shared" ref="F12" si="6">SUM(D12*E12)</f>
        <v>260</v>
      </c>
      <c r="G12" s="22">
        <v>8.3500000000000005E-2</v>
      </c>
      <c r="H12" s="12">
        <f t="shared" ref="H12:H13" si="7">G12*F12</f>
        <v>21.71</v>
      </c>
      <c r="I12" s="23">
        <v>0</v>
      </c>
      <c r="J12" s="23">
        <v>0</v>
      </c>
      <c r="K12" s="23">
        <f t="shared" ref="K12:K13" si="8">SUM(I12*J12)</f>
        <v>0</v>
      </c>
      <c r="L12" s="23">
        <v>0</v>
      </c>
      <c r="M12" s="23">
        <f t="shared" ref="M12:M13" si="9">L12*K12</f>
        <v>0</v>
      </c>
      <c r="N12" s="12">
        <f t="shared" ref="N12" si="10">M12+H12</f>
        <v>21.71</v>
      </c>
    </row>
    <row r="13" spans="1:14" ht="31.5" customHeight="1" x14ac:dyDescent="0.35">
      <c r="A13" s="15"/>
      <c r="B13" s="16" t="s">
        <v>25</v>
      </c>
      <c r="C13" s="12">
        <f>D13/0.6</f>
        <v>260</v>
      </c>
      <c r="D13" s="12">
        <f>D11*0.6</f>
        <v>156</v>
      </c>
      <c r="E13" s="12">
        <v>1</v>
      </c>
      <c r="F13" s="12">
        <f>SUM(D13*E13)</f>
        <v>156</v>
      </c>
      <c r="G13" s="21">
        <v>2.5</v>
      </c>
      <c r="H13" s="12">
        <f t="shared" si="7"/>
        <v>390</v>
      </c>
      <c r="I13" s="12">
        <f>C13*0.4</f>
        <v>104</v>
      </c>
      <c r="J13" s="12">
        <v>1</v>
      </c>
      <c r="K13" s="12">
        <f t="shared" si="8"/>
        <v>104</v>
      </c>
      <c r="L13" s="17">
        <v>0.16700000000000001</v>
      </c>
      <c r="M13" s="12">
        <f t="shared" si="9"/>
        <v>17.368000000000002</v>
      </c>
      <c r="N13" s="12">
        <f>M13+H13</f>
        <v>407.36799999999999</v>
      </c>
    </row>
    <row r="14" spans="1:14" s="25" customFormat="1" ht="22" customHeight="1" x14ac:dyDescent="0.35">
      <c r="A14" s="15"/>
      <c r="B14" s="20" t="s">
        <v>12</v>
      </c>
      <c r="C14" s="18">
        <f>SUM(C11)</f>
        <v>1040</v>
      </c>
      <c r="D14" s="24">
        <f>SUM(D11)</f>
        <v>260</v>
      </c>
      <c r="E14" s="18">
        <f>SUM(E13)</f>
        <v>1</v>
      </c>
      <c r="F14" s="18">
        <f>SUM(F11:F13)</f>
        <v>676</v>
      </c>
      <c r="G14" s="19">
        <f>SUM(H14/F14)</f>
        <v>0.70519230769230778</v>
      </c>
      <c r="H14" s="18">
        <f>SUM(H11:H13)</f>
        <v>476.71000000000004</v>
      </c>
      <c r="I14" s="18">
        <f>SUM(I11)</f>
        <v>780</v>
      </c>
      <c r="J14" s="18">
        <f>SUM(J11)</f>
        <v>1</v>
      </c>
      <c r="K14" s="12">
        <f>SUM(K11)</f>
        <v>780</v>
      </c>
      <c r="L14" s="19">
        <f>SUM(L11)</f>
        <v>0.16700000000000001</v>
      </c>
      <c r="M14" s="18">
        <f>SUM(M11:M13)</f>
        <v>147.62800000000001</v>
      </c>
      <c r="N14" s="18">
        <f>SUM(N11:N13)</f>
        <v>624.33799999999997</v>
      </c>
    </row>
    <row r="15" spans="1:14" s="25" customFormat="1" x14ac:dyDescent="0.35">
      <c r="A15" s="15"/>
      <c r="B15" s="20" t="s">
        <v>13</v>
      </c>
      <c r="C15" s="24">
        <f>SUM(C10+C14)</f>
        <v>29040</v>
      </c>
      <c r="D15" s="24">
        <f>SUM(D10+D14)</f>
        <v>4260</v>
      </c>
      <c r="E15" s="24">
        <f>SUM(E14)</f>
        <v>1</v>
      </c>
      <c r="F15" s="24">
        <f>SUM(F10+F14)</f>
        <v>4676</v>
      </c>
      <c r="G15" s="26">
        <f>SUM(H15/F15)</f>
        <v>0.38766253207869977</v>
      </c>
      <c r="H15" s="24">
        <f>SUM(H10+H14)</f>
        <v>1812.71</v>
      </c>
      <c r="I15" s="24">
        <f>I10+I14</f>
        <v>24780</v>
      </c>
      <c r="J15" s="24">
        <f>SUM(J14)</f>
        <v>1</v>
      </c>
      <c r="K15" s="24">
        <f>SUM(K10+K14)</f>
        <v>24780</v>
      </c>
      <c r="L15" s="26">
        <f>SUM(M15/K15)</f>
        <v>0.16770088781275222</v>
      </c>
      <c r="M15" s="24">
        <f>SUM(M10+M14)</f>
        <v>4155.6279999999997</v>
      </c>
      <c r="N15" s="24">
        <f>SUM(N10+N14)</f>
        <v>5968.3379999999997</v>
      </c>
    </row>
    <row r="18" spans="2:3" x14ac:dyDescent="0.35">
      <c r="B18" s="3" t="s">
        <v>20</v>
      </c>
      <c r="C18" s="3">
        <f>SUM(F15+K15)</f>
        <v>29456</v>
      </c>
    </row>
    <row r="19" spans="2:3" x14ac:dyDescent="0.35">
      <c r="B19" s="3" t="s">
        <v>21</v>
      </c>
      <c r="C19" s="3">
        <f>SUM(N15)</f>
        <v>5968.3379999999997</v>
      </c>
    </row>
  </sheetData>
  <mergeCells count="5">
    <mergeCell ref="A5:A15"/>
    <mergeCell ref="B3:C3"/>
    <mergeCell ref="D3:H3"/>
    <mergeCell ref="I3:M3"/>
    <mergeCell ref="A1:N1"/>
  </mergeCells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Glynis Donaldson</dc:creator>
  <cp:lastModifiedBy>Ragland-Greene, Rachelle - FNS</cp:lastModifiedBy>
  <dcterms:created xsi:type="dcterms:W3CDTF">2020-06-11T14:15:09Z</dcterms:created>
  <dcterms:modified xsi:type="dcterms:W3CDTF">2020-08-05T11:29:49Z</dcterms:modified>
</cp:coreProperties>
</file>