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 ICRs\"/>
    </mc:Choice>
  </mc:AlternateContent>
  <xr:revisionPtr revIDLastSave="0" documentId="8_{3E48EFF9-C789-4AE3-A579-A9D294E1AC46}" xr6:coauthVersionLast="31" xr6:coauthVersionMax="31" xr10:uidLastSave="{00000000-0000-0000-0000-000000000000}"/>
  <bookViews>
    <workbookView xWindow="0" yWindow="0" windowWidth="19200" windowHeight="7965" tabRatio="760" xr2:uid="{00000000-000D-0000-FFFF-FFFF00000000}"/>
  </bookViews>
  <sheets>
    <sheet name="Labor Rates" sheetId="1" r:id="rId1"/>
    <sheet name="Table 1" sheetId="2" r:id="rId2"/>
    <sheet name="Table 2" sheetId="6" r:id="rId3"/>
    <sheet name="# Responses" sheetId="16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6" l="1"/>
  <c r="D14" i="16" l="1"/>
  <c r="I17" i="6"/>
  <c r="F17" i="6"/>
  <c r="J38" i="2"/>
  <c r="E10" i="16"/>
  <c r="E9" i="16"/>
  <c r="E8" i="16"/>
  <c r="E7" i="16"/>
  <c r="E5" i="16"/>
  <c r="E4" i="16"/>
  <c r="G36" i="2"/>
  <c r="E11" i="16" l="1"/>
  <c r="F22" i="2" l="1"/>
  <c r="D22" i="2"/>
  <c r="G22" i="2" s="1"/>
  <c r="I22" i="2" s="1"/>
  <c r="D16" i="6"/>
  <c r="F16" i="6" s="1"/>
  <c r="D14" i="6"/>
  <c r="F14" i="6" s="1"/>
  <c r="D13" i="6"/>
  <c r="F13" i="6" s="1"/>
  <c r="D11" i="6"/>
  <c r="F11" i="6" s="1"/>
  <c r="D10" i="6"/>
  <c r="F10" i="6" s="1"/>
  <c r="G10" i="6" s="1"/>
  <c r="D9" i="6"/>
  <c r="F9" i="6" s="1"/>
  <c r="G9" i="6" s="1"/>
  <c r="D8" i="6"/>
  <c r="F8" i="6" s="1"/>
  <c r="G8" i="6" s="1"/>
  <c r="F34" i="2"/>
  <c r="F33" i="2"/>
  <c r="F32" i="2"/>
  <c r="F31" i="2"/>
  <c r="F30" i="2"/>
  <c r="F28" i="2"/>
  <c r="F24" i="2"/>
  <c r="F23" i="2"/>
  <c r="F21" i="2"/>
  <c r="F20" i="2"/>
  <c r="F19" i="2"/>
  <c r="F18" i="2"/>
  <c r="F14" i="2"/>
  <c r="F13" i="2"/>
  <c r="F12" i="2"/>
  <c r="F11" i="2"/>
  <c r="F9" i="2"/>
  <c r="D34" i="2"/>
  <c r="G34" i="2" s="1"/>
  <c r="H34" i="2" s="1"/>
  <c r="D33" i="2"/>
  <c r="G33" i="2" s="1"/>
  <c r="D32" i="2"/>
  <c r="G32" i="2" s="1"/>
  <c r="D31" i="2"/>
  <c r="G31" i="2" s="1"/>
  <c r="D30" i="2"/>
  <c r="G30" i="2" s="1"/>
  <c r="I30" i="2" s="1"/>
  <c r="D28" i="2"/>
  <c r="G28" i="2" s="1"/>
  <c r="D24" i="2"/>
  <c r="G24" i="2" s="1"/>
  <c r="D23" i="2"/>
  <c r="G23" i="2" s="1"/>
  <c r="I23" i="2" s="1"/>
  <c r="D21" i="2"/>
  <c r="G21" i="2" s="1"/>
  <c r="I21" i="2" s="1"/>
  <c r="D20" i="2"/>
  <c r="G20" i="2" s="1"/>
  <c r="D19" i="2"/>
  <c r="G19" i="2" s="1"/>
  <c r="D18" i="2"/>
  <c r="G18" i="2" s="1"/>
  <c r="D14" i="2"/>
  <c r="G14" i="2" s="1"/>
  <c r="H14" i="2" s="1"/>
  <c r="D13" i="2"/>
  <c r="G13" i="2" s="1"/>
  <c r="D12" i="2"/>
  <c r="G12" i="2" s="1"/>
  <c r="D11" i="2"/>
  <c r="G11" i="2" s="1"/>
  <c r="D9" i="2"/>
  <c r="G9" i="2" s="1"/>
  <c r="H10" i="6" l="1"/>
  <c r="G14" i="6"/>
  <c r="H14" i="6"/>
  <c r="G16" i="6"/>
  <c r="H16" i="6"/>
  <c r="G11" i="6"/>
  <c r="H11" i="6"/>
  <c r="H8" i="6"/>
  <c r="H22" i="2"/>
  <c r="H9" i="6"/>
  <c r="G13" i="6"/>
  <c r="H13" i="6"/>
  <c r="I12" i="2"/>
  <c r="I32" i="2"/>
  <c r="I11" i="2"/>
  <c r="H11" i="2"/>
  <c r="I18" i="2"/>
  <c r="H18" i="2"/>
  <c r="H31" i="2"/>
  <c r="I31" i="2"/>
  <c r="I19" i="2"/>
  <c r="H19" i="2"/>
  <c r="H24" i="2"/>
  <c r="I24" i="2"/>
  <c r="H12" i="2"/>
  <c r="H32" i="2"/>
  <c r="I9" i="2"/>
  <c r="H9" i="2"/>
  <c r="G25" i="2" s="1"/>
  <c r="I13" i="2"/>
  <c r="H13" i="2"/>
  <c r="I20" i="2"/>
  <c r="H20" i="2"/>
  <c r="H28" i="2"/>
  <c r="I28" i="2"/>
  <c r="H33" i="2"/>
  <c r="I33" i="2"/>
  <c r="I14" i="2"/>
  <c r="H30" i="2"/>
  <c r="H21" i="2"/>
  <c r="I34" i="2"/>
  <c r="H23" i="2"/>
  <c r="G37" i="2" l="1"/>
  <c r="C18" i="1" l="1"/>
  <c r="C17" i="1"/>
  <c r="C16" i="1"/>
  <c r="I10" i="6" l="1"/>
  <c r="I11" i="6"/>
  <c r="I13" i="6"/>
  <c r="I14" i="6"/>
  <c r="I16" i="6"/>
  <c r="I8" i="6"/>
  <c r="I9" i="6"/>
  <c r="C6" i="1" l="1"/>
  <c r="C5" i="1"/>
  <c r="C4" i="1"/>
  <c r="J22" i="2" l="1"/>
  <c r="J33" i="2"/>
  <c r="J28" i="2"/>
  <c r="J24" i="2"/>
  <c r="J14" i="2"/>
  <c r="J32" i="2"/>
  <c r="J9" i="2"/>
  <c r="J31" i="2"/>
  <c r="J34" i="2"/>
  <c r="J30" i="2"/>
  <c r="J11" i="2"/>
  <c r="J12" i="2"/>
  <c r="J19" i="2"/>
  <c r="J21" i="2"/>
  <c r="J23" i="2"/>
  <c r="J18" i="2"/>
  <c r="J13" i="2"/>
  <c r="J20" i="2"/>
  <c r="J36" i="2" l="1"/>
  <c r="J25" i="2"/>
  <c r="J37" i="2" l="1"/>
  <c r="J39" i="2" s="1"/>
</calcChain>
</file>

<file path=xl/sharedStrings.xml><?xml version="1.0" encoding="utf-8"?>
<sst xmlns="http://schemas.openxmlformats.org/spreadsheetml/2006/main" count="154" uniqueCount="128">
  <si>
    <t>Burden item</t>
  </si>
  <si>
    <t>(A)</t>
  </si>
  <si>
    <t>Person hours per occurrence</t>
  </si>
  <si>
    <t>(B)</t>
  </si>
  <si>
    <t>No. of occurrences per respondent per year</t>
  </si>
  <si>
    <t>(C)</t>
  </si>
  <si>
    <t>(D)</t>
  </si>
  <si>
    <t>(E)</t>
  </si>
  <si>
    <t>(F)</t>
  </si>
  <si>
    <t>(G)</t>
  </si>
  <si>
    <t>(H)</t>
  </si>
  <si>
    <t>1.  Applications</t>
  </si>
  <si>
    <t>N/A</t>
  </si>
  <si>
    <t>2.  Survey and Studies</t>
  </si>
  <si>
    <t>3.  Reporting requirements</t>
  </si>
  <si>
    <t xml:space="preserve">     B.  Required activities</t>
  </si>
  <si>
    <t xml:space="preserve">           Leather production determination</t>
  </si>
  <si>
    <t xml:space="preserve">           Type of Product process determination</t>
  </si>
  <si>
    <t xml:space="preserve">     C.  Create information</t>
  </si>
  <si>
    <t xml:space="preserve">     D.  Gather existing information</t>
  </si>
  <si>
    <t>See 4E</t>
  </si>
  <si>
    <t xml:space="preserve">     E.  Write Report</t>
  </si>
  <si>
    <t xml:space="preserve">           Initial notification</t>
  </si>
  <si>
    <t xml:space="preserve">           Notification of intent to construct</t>
  </si>
  <si>
    <t xml:space="preserve">           Notification of startup</t>
  </si>
  <si>
    <t>Subtotal for Reporting Requirements</t>
  </si>
  <si>
    <t>4.  Recordkeeping requirements</t>
  </si>
  <si>
    <t>See 3A</t>
  </si>
  <si>
    <t xml:space="preserve">     B.  Develop compliance plan</t>
  </si>
  <si>
    <t xml:space="preserve">          Finish inventory</t>
  </si>
  <si>
    <t xml:space="preserve">          HAP content of finish</t>
  </si>
  <si>
    <t xml:space="preserve">          Leather subcategory production levels</t>
  </si>
  <si>
    <t>Subtotal for Recordkeeping Requirements</t>
  </si>
  <si>
    <t>Assumptions:</t>
  </si>
  <si>
    <t>Activity</t>
  </si>
  <si>
    <t>EPA person- hours per occurrence</t>
  </si>
  <si>
    <t>No. of occurrences per plant per year</t>
  </si>
  <si>
    <t>Review reports</t>
  </si>
  <si>
    <t xml:space="preserve">     a.  Initial notification </t>
  </si>
  <si>
    <t xml:space="preserve">     b.  Notification of intent to construct</t>
  </si>
  <si>
    <t xml:space="preserve">     c.  Notification of startup</t>
  </si>
  <si>
    <t xml:space="preserve">     d.  Notification of site-specific test</t>
  </si>
  <si>
    <t>Periodic reports</t>
  </si>
  <si>
    <t>Optional</t>
  </si>
  <si>
    <t xml:space="preserve">      Review compliance plan</t>
  </si>
  <si>
    <r>
      <t xml:space="preserve">d  </t>
    </r>
    <r>
      <rPr>
        <sz val="10"/>
        <color theme="1"/>
        <rFont val="Times New Roman"/>
        <family val="1"/>
      </rPr>
      <t>We have assumed that no respondent will submit a deviation report.</t>
    </r>
  </si>
  <si>
    <t>Category (1)</t>
  </si>
  <si>
    <t>Loaded Wage (3)</t>
  </si>
  <si>
    <t>Technical</t>
  </si>
  <si>
    <t>Clerical</t>
  </si>
  <si>
    <t>Managerial</t>
  </si>
  <si>
    <t>Footnotes:</t>
  </si>
  <si>
    <t xml:space="preserve">(3) Loaded Wage is the 2016 Wage increased by 110 percent to account for the benefit packages available to those employed by private industry. </t>
  </si>
  <si>
    <t>Hourly Mean Wage</t>
  </si>
  <si>
    <r>
      <t>a</t>
    </r>
    <r>
      <rPr>
        <sz val="10"/>
        <color theme="1"/>
        <rFont val="Times New Roman"/>
        <family val="1"/>
      </rPr>
      <t xml:space="preserve">  There are four  sources that are subject to the standard, and no additional new sources will become subject to the rule over the next three years.</t>
    </r>
  </si>
  <si>
    <t>Management person-hours per year (Ex0.05)</t>
  </si>
  <si>
    <t>Clerical person-hours per year (Ex0.1)</t>
  </si>
  <si>
    <t xml:space="preserve">     A.  Read instructions and rule revisions</t>
  </si>
  <si>
    <t xml:space="preserve">
Total Number of Responses per Year
(B X D)</t>
  </si>
  <si>
    <t>Technical person- hours per year (CxD)</t>
  </si>
  <si>
    <t>(J)</t>
  </si>
  <si>
    <t>Management person hours per year (Fx0.05)</t>
  </si>
  <si>
    <t>Clerical person hours per year (Fx0.1)</t>
  </si>
  <si>
    <t>Person hours per respondent per year (AxB)</t>
  </si>
  <si>
    <t>EPA person- hours per plant per year (AxB)</t>
  </si>
  <si>
    <t>Hourly Mean Wage (2)</t>
  </si>
  <si>
    <t>(GS-6, step 3) - Clerical</t>
  </si>
  <si>
    <t>(GS- 12, step 1) - Technical</t>
  </si>
  <si>
    <t>(GS- 13, step 5) - Managerial</t>
  </si>
  <si>
    <t>https://www.bls.gov/oes/current/naics4_316100.htm</t>
  </si>
  <si>
    <t>Technical person- hours per year 
(CxD)</t>
  </si>
  <si>
    <t xml:space="preserve">     C.  Enter information </t>
  </si>
  <si>
    <t xml:space="preserve">     F.  Audits</t>
  </si>
  <si>
    <t xml:space="preserve">(2) Selected "mean hourly wage" in the table referenced in footnote 1.  </t>
  </si>
  <si>
    <t>Wage With  Fringe &amp; Overhead (2)</t>
  </si>
  <si>
    <t xml:space="preserve">(2) Wage with fringe and overhead is the hourly mean wage increased by 60 percent to account for the benefit packages available to government employees.  </t>
  </si>
  <si>
    <t>(1) The hourly mean wage for each category is found here:</t>
  </si>
  <si>
    <t xml:space="preserve">(1) The Wage categories "Technical," "Clerical," and "Managerial" refer to the labor category codes 11-3051, 43-6010, and 11-1021, respectively, in the United States Department of Labor, Bureau of Labor Statistics table titled "May 2017 National Industry-Specific Occupational Employment and Wage Estimates NAICS 316100 - Leather and Hide Tanning and Finishing," found here: </t>
  </si>
  <si>
    <t>Respondent Wages ($2017)</t>
  </si>
  <si>
    <t>EPA Wages ($2018)</t>
  </si>
  <si>
    <t>https://www.opm.gov/policy-data-oversight/pay-leave/salaries-wages/salary-tables/pdf/2018/GS_h.pdf</t>
  </si>
  <si>
    <t>Reduced burden - RTR reduced # respondents from 10 to 4</t>
  </si>
  <si>
    <t xml:space="preserve">     A.  Familiarization with regulatory requirements</t>
  </si>
  <si>
    <r>
      <t>i</t>
    </r>
    <r>
      <rPr>
        <sz val="10"/>
        <rFont val="Times New Roman"/>
        <family val="1"/>
      </rPr>
      <t xml:space="preserve">  Totals have been rounded to 3 significant figures. Figures may not add exactly due to rounding. </t>
    </r>
  </si>
  <si>
    <r>
      <t>a</t>
    </r>
    <r>
      <rPr>
        <sz val="10"/>
        <rFont val="Times New Roman"/>
        <family val="1"/>
      </rPr>
      <t xml:space="preserve">  There are four respondents subject to the standard, and no additional new sources will become subject to the rule over the next three years.</t>
    </r>
  </si>
  <si>
    <r>
      <t>c</t>
    </r>
    <r>
      <rPr>
        <sz val="10"/>
        <rFont val="Times New Roman"/>
        <family val="1"/>
      </rPr>
      <t xml:space="preserve">  We have assumed that the burden associated with monthly recording of actual and allowable HAP loss values are included in burden item 4D.</t>
    </r>
  </si>
  <si>
    <r>
      <t>d</t>
    </r>
    <r>
      <rPr>
        <sz val="10"/>
        <rFont val="Times New Roman"/>
        <family val="1"/>
      </rPr>
      <t xml:space="preserve">  Moved this initial notification to a separate line. In Table 1 of the current ICR for the Leather Finishing Operations NESHAP, this notification is included with the Annual compliance status certification.</t>
    </r>
  </si>
  <si>
    <r>
      <t>e</t>
    </r>
    <r>
      <rPr>
        <sz val="10"/>
        <rFont val="Times New Roman"/>
        <family val="1"/>
      </rPr>
      <t xml:space="preserve">  We have assumed that it will take each respondent twelve hours once per year to complete the compliance status certification report.</t>
    </r>
  </si>
  <si>
    <r>
      <t>g</t>
    </r>
    <r>
      <rPr>
        <sz val="10"/>
        <rFont val="Times New Roman"/>
        <family val="1"/>
      </rPr>
      <t xml:space="preserve">  We have assumed that each respondent is required to record compliance ratio determination on a monthly basis.</t>
    </r>
  </si>
  <si>
    <r>
      <t>h</t>
    </r>
    <r>
      <rPr>
        <sz val="10"/>
        <rFont val="Times New Roman"/>
        <family val="1"/>
      </rPr>
      <t xml:space="preserve">  We have assumed that it will take each respondent five hours once per year to train personnel.</t>
    </r>
  </si>
  <si>
    <r>
      <t xml:space="preserve">Total Cost Per year </t>
    </r>
    <r>
      <rPr>
        <b/>
        <vertAlign val="superscript"/>
        <sz val="10"/>
        <color theme="1"/>
        <rFont val="Times New Roman"/>
        <family val="1"/>
      </rPr>
      <t>b</t>
    </r>
    <r>
      <rPr>
        <b/>
        <sz val="10"/>
        <color theme="1"/>
        <rFont val="Times New Roman"/>
        <family val="1"/>
      </rPr>
      <t xml:space="preserve"> </t>
    </r>
  </si>
  <si>
    <r>
      <t xml:space="preserve">           Notification of compliance status</t>
    </r>
    <r>
      <rPr>
        <vertAlign val="superscript"/>
        <sz val="10"/>
        <rFont val="Times New Roman"/>
        <family val="1"/>
      </rPr>
      <t>d</t>
    </r>
  </si>
  <si>
    <r>
      <t xml:space="preserve">           Annual compliance status certification</t>
    </r>
    <r>
      <rPr>
        <vertAlign val="superscript"/>
        <sz val="10"/>
        <rFont val="Times New Roman"/>
        <family val="1"/>
      </rPr>
      <t>e</t>
    </r>
  </si>
  <si>
    <r>
      <t xml:space="preserve">           Deviation report</t>
    </r>
    <r>
      <rPr>
        <vertAlign val="superscript"/>
        <sz val="10"/>
        <rFont val="Times New Roman"/>
        <family val="1"/>
      </rPr>
      <t>f</t>
    </r>
  </si>
  <si>
    <r>
      <t xml:space="preserve">Cost, $ </t>
    </r>
    <r>
      <rPr>
        <b/>
        <vertAlign val="superscript"/>
        <sz val="10"/>
        <color theme="1"/>
        <rFont val="Times New Roman"/>
        <family val="1"/>
      </rPr>
      <t>b</t>
    </r>
  </si>
  <si>
    <r>
      <t xml:space="preserve">     b.  Review deviation reports </t>
    </r>
    <r>
      <rPr>
        <vertAlign val="superscript"/>
        <sz val="10"/>
        <color theme="1"/>
        <rFont val="Times New Roman"/>
        <family val="1"/>
      </rPr>
      <t>d</t>
    </r>
    <r>
      <rPr>
        <sz val="10"/>
        <color theme="1"/>
        <rFont val="Times New Roman"/>
        <family val="1"/>
      </rPr>
      <t xml:space="preserve">  </t>
    </r>
  </si>
  <si>
    <r>
      <t>f</t>
    </r>
    <r>
      <rPr>
        <sz val="10"/>
        <rFont val="Times New Roman"/>
        <family val="1"/>
      </rPr>
      <t xml:space="preserve">  We have assumed that no respondent will submit a deviation report. </t>
    </r>
  </si>
  <si>
    <t>Total Annual Responses</t>
  </si>
  <si>
    <t>Information Collection Activity</t>
  </si>
  <si>
    <t xml:space="preserve">Number of Respondents  </t>
  </si>
  <si>
    <t>Number of Responses</t>
  </si>
  <si>
    <t>Number of Existing Respondents That Keep Records But Do Not Submit Reports</t>
  </si>
  <si>
    <t xml:space="preserve">Total Annual  Responses </t>
  </si>
  <si>
    <t>Total</t>
  </si>
  <si>
    <t>hr/response</t>
  </si>
  <si>
    <t>hrs</t>
  </si>
  <si>
    <t xml:space="preserve">           Notification of performance test</t>
  </si>
  <si>
    <t xml:space="preserve">        Notification of performance test</t>
  </si>
  <si>
    <t>Table 1 - Annual Respondent Burden and Cost - NESHAP for Leather Finishing Operations (40 CFR Part 63, Subpart TTTT) (Renewal)</t>
  </si>
  <si>
    <r>
      <t xml:space="preserve">        a.  Review annual compliance status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</si>
  <si>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Plants per year </t>
    </r>
    <r>
      <rPr>
        <b/>
        <vertAlign val="superscript"/>
        <sz val="10"/>
        <color theme="1"/>
        <rFont val="Times New Roman"/>
        <family val="1"/>
      </rPr>
      <t>a</t>
    </r>
  </si>
  <si>
    <t>Table 2 - Annual EPA Burden and Cost - NESHAP for Leather Finishing Operations (40 CFR Part 63, Subpart TTTT) (Renewal)</t>
  </si>
  <si>
    <r>
      <t xml:space="preserve">Respondents per year </t>
    </r>
    <r>
      <rPr>
        <b/>
        <vertAlign val="superscript"/>
        <sz val="10"/>
        <color theme="1"/>
        <rFont val="Times New Roman"/>
        <family val="1"/>
      </rPr>
      <t>a</t>
    </r>
  </si>
  <si>
    <r>
      <t xml:space="preserve">           Allowable HAP loss determination </t>
    </r>
    <r>
      <rPr>
        <vertAlign val="superscript"/>
        <sz val="10"/>
        <rFont val="Times New Roman"/>
        <family val="1"/>
      </rPr>
      <t>c</t>
    </r>
  </si>
  <si>
    <r>
      <t xml:space="preserve">           Actual HAP loss determination </t>
    </r>
    <r>
      <rPr>
        <vertAlign val="superscript"/>
        <sz val="10"/>
        <rFont val="Times New Roman"/>
        <family val="1"/>
      </rPr>
      <t>c</t>
    </r>
  </si>
  <si>
    <r>
      <t xml:space="preserve">           Notification of compliance status </t>
    </r>
    <r>
      <rPr>
        <vertAlign val="superscript"/>
        <sz val="10"/>
        <rFont val="Times New Roman"/>
        <family val="1"/>
      </rPr>
      <t>d</t>
    </r>
  </si>
  <si>
    <r>
      <t xml:space="preserve">           Annual compliance status certification </t>
    </r>
    <r>
      <rPr>
        <vertAlign val="superscript"/>
        <sz val="10"/>
        <rFont val="Times New Roman"/>
        <family val="1"/>
      </rPr>
      <t>e</t>
    </r>
  </si>
  <si>
    <r>
      <t xml:space="preserve">     D.  Record compliance ratio </t>
    </r>
    <r>
      <rPr>
        <vertAlign val="superscript"/>
        <sz val="10"/>
        <rFont val="Times New Roman"/>
        <family val="1"/>
      </rPr>
      <t>g</t>
    </r>
  </si>
  <si>
    <r>
      <t xml:space="preserve">     E.  Train personnel </t>
    </r>
    <r>
      <rPr>
        <vertAlign val="superscript"/>
        <sz val="10"/>
        <rFont val="Times New Roman"/>
        <family val="1"/>
      </rPr>
      <t>h</t>
    </r>
  </si>
  <si>
    <r>
      <t xml:space="preserve">TOTAL LABOR BURDEN AND COST (rounded) </t>
    </r>
    <r>
      <rPr>
        <b/>
        <vertAlign val="superscript"/>
        <sz val="10"/>
        <rFont val="Times New Roman"/>
        <family val="1"/>
      </rPr>
      <t>i</t>
    </r>
  </si>
  <si>
    <r>
      <t xml:space="preserve">   TOTAL CAPITAL AND O&amp;M COST </t>
    </r>
    <r>
      <rPr>
        <b/>
        <vertAlign val="superscript"/>
        <sz val="10"/>
        <rFont val="Times New Roman"/>
        <family val="1"/>
      </rPr>
      <t>i</t>
    </r>
  </si>
  <si>
    <r>
      <t xml:space="preserve">           Deviation report </t>
    </r>
    <r>
      <rPr>
        <vertAlign val="superscript"/>
        <sz val="10"/>
        <rFont val="Times New Roman"/>
        <family val="1"/>
      </rPr>
      <t>f</t>
    </r>
  </si>
  <si>
    <t>&lt;-- Updated to cover all respondents, but changed to 1 hr per occurance.</t>
  </si>
  <si>
    <r>
      <t>b</t>
    </r>
    <r>
      <rPr>
        <sz val="10"/>
        <rFont val="Times New Roman"/>
        <family val="1"/>
      </rPr>
      <t xml:space="preserve">  This ICR uses the following labor rates:  $102.86 per hour for Executive, Administrative, and Managerial labor; $95.11 per hour for Technical labor, and $37.86 per hour for Clerical labor. The Wage categories "Technical," "Clerical," and "Managerial" refer to the labor category codes 11-3051, 43-6010, and 11-1021, respectively, in the United States Department of Labor, Bureau of Labor Statistics table titled "May 2017 National Industry-Specific Occupational Employment and Wage Estimates
NAICS 316100 - Leather and Hide Tanning and Finishing.” found here: https://www.bls.gov/oes/current/naics4_316100.htm. The rates have been increased by 110 percent to account for the benefit packages available to those employed by private industry.</t>
    </r>
  </si>
  <si>
    <r>
      <t>c</t>
    </r>
    <r>
      <rPr>
        <sz val="10"/>
        <color theme="1"/>
        <rFont val="Times New Roman"/>
        <family val="1"/>
      </rPr>
      <t xml:space="preserve">  We have assumed that each respondent will take 20 hours to review the annual compliance status certification report.</t>
    </r>
  </si>
  <si>
    <r>
      <t>b</t>
    </r>
    <r>
      <rPr>
        <sz val="10"/>
        <color theme="1"/>
        <rFont val="Times New Roman"/>
        <family val="1"/>
      </rPr>
      <t xml:space="preserve"> This cost is based on the following labor rates which have been increased by 60 percent to account for the benefit package available to government employees: $65.71 Managerial rate (GS-13, Step 5, $41.07 + 60%), $48.75 Technical rate (GS-12, Step 1, $30.47 + 60%), and $26.38 Clerical rate (GS-6, Step 3, $16.49 + 60%).  These rates are from the Office of Personnel Management (OPM) 2018 General Schedule which excludes locality rates of pay. </t>
    </r>
  </si>
  <si>
    <r>
      <t xml:space="preserve">   GRAND TOTAL (rounded) </t>
    </r>
    <r>
      <rPr>
        <b/>
        <vertAlign val="superscript"/>
        <sz val="10"/>
        <rFont val="Times New Roman"/>
        <family val="1"/>
      </rPr>
      <t>i</t>
    </r>
  </si>
  <si>
    <t>TOTAL COST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</si>
</sst>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General_)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ourier"/>
      <family val="3"/>
    </font>
    <font>
      <b/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9"/>
      <color theme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b/>
      <vertAlign val="superscript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1" xfId="0" applyFont="1" applyBorder="1"/>
    <xf numFmtId="0" fontId="0" fillId="0" borderId="0" xfId="0"/>
    <xf numFmtId="165" fontId="10" fillId="0" borderId="9" xfId="0" applyNumberFormat="1" applyFont="1" applyBorder="1"/>
    <xf numFmtId="165" fontId="10" fillId="0" borderId="10" xfId="0" applyNumberFormat="1" applyFont="1" applyFill="1" applyBorder="1"/>
    <xf numFmtId="0" fontId="0" fillId="0" borderId="0" xfId="0" applyAlignment="1"/>
    <xf numFmtId="166" fontId="11" fillId="3" borderId="0" xfId="0" applyNumberFormat="1" applyFont="1" applyFill="1" applyBorder="1" applyAlignment="1" applyProtection="1">
      <alignment horizontal="center" vertical="top"/>
    </xf>
    <xf numFmtId="166" fontId="7" fillId="3" borderId="0" xfId="0" applyNumberFormat="1" applyFont="1" applyFill="1" applyBorder="1" applyAlignment="1" applyProtection="1">
      <alignment horizontal="center" wrapText="1"/>
    </xf>
    <xf numFmtId="0" fontId="8" fillId="2" borderId="13" xfId="3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8" fillId="4" borderId="15" xfId="3" applyFont="1" applyFill="1" applyBorder="1" applyAlignment="1">
      <alignment horizontal="center"/>
    </xf>
    <xf numFmtId="0" fontId="5" fillId="0" borderId="0" xfId="1" applyAlignment="1" applyProtection="1"/>
    <xf numFmtId="0" fontId="9" fillId="0" borderId="0" xfId="0" applyFont="1"/>
    <xf numFmtId="0" fontId="10" fillId="0" borderId="11" xfId="5" applyFont="1" applyFill="1" applyBorder="1"/>
    <xf numFmtId="0" fontId="10" fillId="0" borderId="11" xfId="2" applyFont="1" applyFill="1" applyBorder="1"/>
    <xf numFmtId="165" fontId="10" fillId="0" borderId="9" xfId="5" applyNumberFormat="1" applyFont="1" applyFill="1" applyBorder="1"/>
    <xf numFmtId="165" fontId="10" fillId="0" borderId="9" xfId="2" applyNumberFormat="1" applyFont="1" applyFill="1" applyBorder="1"/>
    <xf numFmtId="0" fontId="8" fillId="2" borderId="13" xfId="5" applyFont="1" applyFill="1" applyBorder="1" applyAlignment="1">
      <alignment wrapText="1"/>
    </xf>
    <xf numFmtId="0" fontId="8" fillId="2" borderId="14" xfId="5" applyFont="1" applyFill="1" applyBorder="1" applyAlignment="1">
      <alignment wrapText="1"/>
    </xf>
    <xf numFmtId="165" fontId="10" fillId="0" borderId="10" xfId="2" applyNumberFormat="1" applyFont="1" applyFill="1" applyBorder="1"/>
    <xf numFmtId="0" fontId="8" fillId="4" borderId="15" xfId="5" applyFont="1" applyFill="1" applyBorder="1" applyAlignment="1">
      <alignment wrapText="1"/>
    </xf>
    <xf numFmtId="0" fontId="10" fillId="0" borderId="12" xfId="1" applyFont="1" applyBorder="1" applyAlignment="1" applyProtection="1"/>
    <xf numFmtId="0" fontId="10" fillId="0" borderId="0" xfId="0" applyFont="1" applyBorder="1"/>
    <xf numFmtId="2" fontId="10" fillId="0" borderId="4" xfId="0" applyNumberFormat="1" applyFont="1" applyFill="1" applyBorder="1"/>
    <xf numFmtId="0" fontId="9" fillId="0" borderId="17" xfId="0" applyFont="1" applyBorder="1"/>
    <xf numFmtId="165" fontId="10" fillId="0" borderId="17" xfId="0" applyNumberFormat="1" applyFont="1" applyFill="1" applyBorder="1"/>
    <xf numFmtId="165" fontId="10" fillId="0" borderId="0" xfId="5" applyNumberFormat="1" applyFont="1" applyFill="1" applyBorder="1"/>
    <xf numFmtId="165" fontId="10" fillId="0" borderId="4" xfId="2" applyNumberFormat="1" applyFont="1" applyFill="1" applyBorder="1"/>
    <xf numFmtId="0" fontId="10" fillId="0" borderId="16" xfId="5" applyFont="1" applyFill="1" applyBorder="1"/>
    <xf numFmtId="165" fontId="10" fillId="0" borderId="17" xfId="5" applyNumberFormat="1" applyFont="1" applyFill="1" applyBorder="1"/>
    <xf numFmtId="165" fontId="10" fillId="0" borderId="18" xfId="2" applyNumberFormat="1" applyFont="1" applyFill="1" applyBorder="1"/>
    <xf numFmtId="0" fontId="10" fillId="0" borderId="40" xfId="1" applyFont="1" applyBorder="1" applyAlignment="1" applyProtection="1"/>
    <xf numFmtId="165" fontId="10" fillId="0" borderId="41" xfId="5" applyNumberFormat="1" applyFont="1" applyFill="1" applyBorder="1"/>
    <xf numFmtId="165" fontId="10" fillId="0" borderId="42" xfId="2" applyNumberFormat="1" applyFont="1" applyFill="1" applyBorder="1"/>
    <xf numFmtId="0" fontId="10" fillId="0" borderId="12" xfId="5" applyFont="1" applyFill="1" applyBorder="1"/>
    <xf numFmtId="0" fontId="1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15" fillId="0" borderId="27" xfId="0" applyFont="1" applyBorder="1" applyAlignment="1">
      <alignment horizontal="right" vertical="center" wrapText="1" indent="1"/>
    </xf>
    <xf numFmtId="0" fontId="15" fillId="0" borderId="25" xfId="0" applyFont="1" applyFill="1" applyBorder="1" applyAlignment="1">
      <alignment horizontal="left" vertical="center" wrapText="1" indent="1"/>
    </xf>
    <xf numFmtId="164" fontId="15" fillId="0" borderId="27" xfId="0" applyNumberFormat="1" applyFont="1" applyBorder="1" applyAlignment="1">
      <alignment horizontal="right" vertical="center" wrapText="1" indent="1"/>
    </xf>
    <xf numFmtId="0" fontId="15" fillId="0" borderId="26" xfId="0" applyFont="1" applyFill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right" vertical="center" wrapText="1" indent="1"/>
    </xf>
    <xf numFmtId="0" fontId="18" fillId="0" borderId="32" xfId="0" applyFont="1" applyFill="1" applyBorder="1" applyAlignment="1">
      <alignment horizontal="center" vertical="center" wrapText="1"/>
    </xf>
    <xf numFmtId="164" fontId="18" fillId="0" borderId="37" xfId="0" applyNumberFormat="1" applyFont="1" applyBorder="1" applyAlignment="1">
      <alignment horizontal="right" vertical="center" wrapText="1" indent="1"/>
    </xf>
    <xf numFmtId="167" fontId="15" fillId="0" borderId="26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0" fontId="21" fillId="0" borderId="0" xfId="0" applyFont="1"/>
    <xf numFmtId="166" fontId="18" fillId="3" borderId="0" xfId="0" applyNumberFormat="1" applyFont="1" applyFill="1" applyBorder="1" applyAlignment="1" applyProtection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 indent="1"/>
    </xf>
    <xf numFmtId="164" fontId="1" fillId="0" borderId="35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65" fontId="1" fillId="0" borderId="35" xfId="0" applyNumberFormat="1" applyFont="1" applyBorder="1" applyAlignment="1">
      <alignment vertical="center" wrapText="1"/>
    </xf>
    <xf numFmtId="0" fontId="18" fillId="0" borderId="26" xfId="0" applyFont="1" applyBorder="1" applyAlignment="1">
      <alignment horizontal="left" vertical="center" wrapText="1" indent="1"/>
    </xf>
    <xf numFmtId="38" fontId="18" fillId="0" borderId="26" xfId="0" applyNumberFormat="1" applyFont="1" applyBorder="1" applyAlignment="1">
      <alignment horizontal="center" vertical="center" wrapText="1"/>
    </xf>
    <xf numFmtId="167" fontId="18" fillId="0" borderId="26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wrapText="1" indent="1"/>
    </xf>
    <xf numFmtId="38" fontId="18" fillId="0" borderId="28" xfId="0" applyNumberFormat="1" applyFont="1" applyBorder="1" applyAlignment="1">
      <alignment horizontal="center" vertical="center" wrapText="1"/>
    </xf>
    <xf numFmtId="167" fontId="18" fillId="0" borderId="28" xfId="0" applyNumberFormat="1" applyFont="1" applyBorder="1" applyAlignment="1">
      <alignment horizontal="center" vertical="center" wrapText="1"/>
    </xf>
    <xf numFmtId="164" fontId="18" fillId="0" borderId="28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5" fillId="0" borderId="25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left" vertical="center" wrapText="1" indent="1"/>
    </xf>
    <xf numFmtId="0" fontId="20" fillId="0" borderId="26" xfId="0" applyFont="1" applyBorder="1" applyAlignment="1">
      <alignment horizontal="left" vertical="center" wrapText="1" indent="1"/>
    </xf>
    <xf numFmtId="0" fontId="18" fillId="0" borderId="43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right" vertical="center" wrapText="1" indent="1"/>
    </xf>
    <xf numFmtId="164" fontId="18" fillId="0" borderId="27" xfId="0" applyNumberFormat="1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vertical="center" wrapText="1"/>
    </xf>
    <xf numFmtId="38" fontId="1" fillId="0" borderId="0" xfId="0" applyNumberFormat="1" applyFont="1" applyFill="1" applyAlignment="1">
      <alignment horizontal="center" vertical="center"/>
    </xf>
    <xf numFmtId="0" fontId="10" fillId="0" borderId="5" xfId="1" applyFont="1" applyBorder="1" applyAlignment="1" applyProtection="1">
      <alignment wrapText="1"/>
    </xf>
    <xf numFmtId="0" fontId="9" fillId="0" borderId="3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4" fillId="0" borderId="12" xfId="1" applyFont="1" applyBorder="1" applyAlignment="1" applyProtection="1">
      <alignment wrapText="1"/>
    </xf>
    <xf numFmtId="0" fontId="9" fillId="0" borderId="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6" xfId="3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6" xfId="5" applyFont="1" applyFill="1" applyBorder="1" applyAlignment="1">
      <alignment horizontal="center"/>
    </xf>
    <xf numFmtId="0" fontId="10" fillId="0" borderId="12" xfId="1" applyFont="1" applyFill="1" applyBorder="1" applyAlignment="1" applyProtection="1">
      <alignment wrapText="1"/>
    </xf>
    <xf numFmtId="0" fontId="9" fillId="0" borderId="5" xfId="0" applyFont="1" applyFill="1" applyBorder="1" applyAlignment="1">
      <alignment wrapText="1"/>
    </xf>
    <xf numFmtId="0" fontId="10" fillId="0" borderId="12" xfId="1" applyFont="1" applyBorder="1" applyAlignment="1" applyProtection="1">
      <alignment wrapText="1"/>
    </xf>
    <xf numFmtId="1" fontId="18" fillId="0" borderId="26" xfId="0" applyNumberFormat="1" applyFon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38" fontId="18" fillId="0" borderId="26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166" fontId="16" fillId="3" borderId="2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/>
    <xf numFmtId="0" fontId="1" fillId="0" borderId="0" xfId="0" applyFont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left" vertical="center" wrapText="1" indent="1"/>
    </xf>
    <xf numFmtId="0" fontId="20" fillId="0" borderId="26" xfId="0" applyFont="1" applyFill="1" applyBorder="1" applyAlignment="1">
      <alignment horizontal="left" vertical="center" wrapText="1" indent="1"/>
    </xf>
    <xf numFmtId="0" fontId="20" fillId="0" borderId="33" xfId="0" applyFont="1" applyFill="1" applyBorder="1" applyAlignment="1">
      <alignment horizontal="left" vertical="center" wrapText="1" indent="1"/>
    </xf>
    <xf numFmtId="0" fontId="2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1" fontId="18" fillId="0" borderId="32" xfId="0" applyNumberFormat="1" applyFont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</cellXfs>
  <cellStyles count="6">
    <cellStyle name="Currency 2" xfId="4" xr:uid="{00000000-0005-0000-0000-000000000000}"/>
    <cellStyle name="Hyperlink" xfId="1" builtinId="8"/>
    <cellStyle name="Normal" xfId="0" builtinId="0"/>
    <cellStyle name="Normal 2" xfId="3" xr:uid="{00000000-0005-0000-0000-000003000000}"/>
    <cellStyle name="Normal_HMIWI EG SS" xfId="2" xr:uid="{00000000-0005-0000-0000-000004000000}"/>
    <cellStyle name="Normal_ICR Cost Input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naics4_316100.htm" TargetMode="External"/><Relationship Id="rId1" Type="http://schemas.openxmlformats.org/officeDocument/2006/relationships/hyperlink" Target="https://www.opm.gov/policy-data-oversight/pay-leave/salaries-wages/salary-tables/pdf/2016/GS_h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topLeftCell="A9" workbookViewId="0">
      <selection activeCell="A9" sqref="A9:C9"/>
    </sheetView>
  </sheetViews>
  <sheetFormatPr defaultRowHeight="15" x14ac:dyDescent="0.25"/>
  <cols>
    <col min="1" max="1" width="24.85546875" customWidth="1"/>
    <col min="2" max="2" width="19" customWidth="1"/>
    <col min="3" max="3" width="17.5703125" customWidth="1"/>
  </cols>
  <sheetData>
    <row r="1" spans="1:5" s="4" customFormat="1" ht="15.75" thickBot="1" x14ac:dyDescent="0.3"/>
    <row r="2" spans="1:5" ht="15.75" thickBot="1" x14ac:dyDescent="0.3">
      <c r="A2" s="94" t="s">
        <v>78</v>
      </c>
      <c r="B2" s="95"/>
      <c r="C2" s="96"/>
    </row>
    <row r="3" spans="1:5" x14ac:dyDescent="0.25">
      <c r="A3" s="10" t="s">
        <v>46</v>
      </c>
      <c r="B3" s="11" t="s">
        <v>65</v>
      </c>
      <c r="C3" s="12" t="s">
        <v>47</v>
      </c>
    </row>
    <row r="4" spans="1:5" x14ac:dyDescent="0.25">
      <c r="A4" s="3" t="s">
        <v>48</v>
      </c>
      <c r="B4" s="5">
        <v>45.29</v>
      </c>
      <c r="C4" s="6">
        <f>B4*2.1</f>
        <v>95.109000000000009</v>
      </c>
    </row>
    <row r="5" spans="1:5" x14ac:dyDescent="0.25">
      <c r="A5" s="3" t="s">
        <v>49</v>
      </c>
      <c r="B5" s="5">
        <v>18.03</v>
      </c>
      <c r="C5" s="6">
        <f>B5*2.1</f>
        <v>37.863000000000007</v>
      </c>
    </row>
    <row r="6" spans="1:5" ht="15.75" thickBot="1" x14ac:dyDescent="0.3">
      <c r="A6" s="26" t="s">
        <v>50</v>
      </c>
      <c r="B6" s="5">
        <v>48.98</v>
      </c>
      <c r="C6" s="27">
        <f>B6*2.1</f>
        <v>102.858</v>
      </c>
    </row>
    <row r="7" spans="1:5" x14ac:dyDescent="0.25">
      <c r="A7" s="23" t="s">
        <v>51</v>
      </c>
      <c r="B7" s="24"/>
      <c r="C7" s="25"/>
      <c r="E7" s="13"/>
    </row>
    <row r="8" spans="1:5" ht="78" customHeight="1" x14ac:dyDescent="0.25">
      <c r="A8" s="100" t="s">
        <v>77</v>
      </c>
      <c r="B8" s="92"/>
      <c r="C8" s="93"/>
    </row>
    <row r="9" spans="1:5" s="4" customFormat="1" ht="13.5" customHeight="1" x14ac:dyDescent="0.25">
      <c r="A9" s="91" t="s">
        <v>69</v>
      </c>
      <c r="B9" s="92"/>
      <c r="C9" s="93"/>
    </row>
    <row r="10" spans="1:5" ht="15.75" customHeight="1" x14ac:dyDescent="0.25">
      <c r="A10" s="98" t="s">
        <v>73</v>
      </c>
      <c r="B10" s="92"/>
      <c r="C10" s="93"/>
    </row>
    <row r="11" spans="1:5" ht="27" customHeight="1" thickBot="1" x14ac:dyDescent="0.3">
      <c r="A11" s="99" t="s">
        <v>52</v>
      </c>
      <c r="B11" s="89"/>
      <c r="C11" s="90"/>
    </row>
    <row r="12" spans="1:5" x14ac:dyDescent="0.25">
      <c r="A12" s="14"/>
      <c r="B12" s="14"/>
      <c r="C12" s="14"/>
    </row>
    <row r="13" spans="1:5" ht="15.75" thickBot="1" x14ac:dyDescent="0.3">
      <c r="A13" s="14"/>
      <c r="B13" s="14"/>
      <c r="C13" s="14"/>
    </row>
    <row r="14" spans="1:5" ht="15.75" thickBot="1" x14ac:dyDescent="0.3">
      <c r="A14" s="97" t="s">
        <v>79</v>
      </c>
      <c r="B14" s="95"/>
      <c r="C14" s="96"/>
    </row>
    <row r="15" spans="1:5" ht="24.75" x14ac:dyDescent="0.25">
      <c r="A15" s="19" t="s">
        <v>46</v>
      </c>
      <c r="B15" s="20" t="s">
        <v>53</v>
      </c>
      <c r="C15" s="22" t="s">
        <v>74</v>
      </c>
    </row>
    <row r="16" spans="1:5" x14ac:dyDescent="0.25">
      <c r="A16" s="15" t="s">
        <v>67</v>
      </c>
      <c r="B16" s="17">
        <v>30.47</v>
      </c>
      <c r="C16" s="21">
        <f>B16*1.6</f>
        <v>48.752000000000002</v>
      </c>
    </row>
    <row r="17" spans="1:7" x14ac:dyDescent="0.25">
      <c r="A17" s="16" t="s">
        <v>68</v>
      </c>
      <c r="B17" s="18">
        <v>41.07</v>
      </c>
      <c r="C17" s="21">
        <f>B17*1.6</f>
        <v>65.712000000000003</v>
      </c>
    </row>
    <row r="18" spans="1:7" ht="15.75" thickBot="1" x14ac:dyDescent="0.3">
      <c r="A18" s="30" t="s">
        <v>66</v>
      </c>
      <c r="B18" s="31">
        <v>16.489999999999998</v>
      </c>
      <c r="C18" s="32">
        <f>B18*1.6</f>
        <v>26.384</v>
      </c>
    </row>
    <row r="19" spans="1:7" s="4" customFormat="1" x14ac:dyDescent="0.25">
      <c r="A19" s="33" t="s">
        <v>51</v>
      </c>
      <c r="B19" s="34"/>
      <c r="C19" s="35"/>
    </row>
    <row r="20" spans="1:7" s="4" customFormat="1" x14ac:dyDescent="0.25">
      <c r="A20" s="36" t="s">
        <v>76</v>
      </c>
      <c r="B20" s="28"/>
      <c r="C20" s="29"/>
    </row>
    <row r="21" spans="1:7" ht="25.5" customHeight="1" x14ac:dyDescent="0.25">
      <c r="A21" s="91" t="s">
        <v>80</v>
      </c>
      <c r="B21" s="92"/>
      <c r="C21" s="93"/>
      <c r="D21" s="7"/>
      <c r="E21" s="7"/>
      <c r="F21" s="7"/>
      <c r="G21" s="7"/>
    </row>
    <row r="22" spans="1:7" s="4" customFormat="1" ht="39.75" customHeight="1" thickBot="1" x14ac:dyDescent="0.3">
      <c r="A22" s="88" t="s">
        <v>75</v>
      </c>
      <c r="B22" s="89"/>
      <c r="C22" s="90"/>
      <c r="D22" s="7"/>
      <c r="E22" s="7"/>
      <c r="F22" s="7"/>
      <c r="G22" s="7"/>
    </row>
  </sheetData>
  <mergeCells count="8">
    <mergeCell ref="A22:C22"/>
    <mergeCell ref="A21:C21"/>
    <mergeCell ref="A2:C2"/>
    <mergeCell ref="A14:C14"/>
    <mergeCell ref="A9:C9"/>
    <mergeCell ref="A10:C10"/>
    <mergeCell ref="A11:C11"/>
    <mergeCell ref="A8:C8"/>
  </mergeCells>
  <hyperlinks>
    <hyperlink ref="A21" r:id="rId1" display="https://www.opm.gov/policy-data-oversight/pay-leave/salaries-wages/salary-tables/pdf/2016/GS_h.pdf" xr:uid="{00000000-0004-0000-0100-000000000000}"/>
    <hyperlink ref="A9" r:id="rId2" xr:uid="{00000000-0004-0000-01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N50"/>
  <sheetViews>
    <sheetView topLeftCell="A29" zoomScaleNormal="100" workbookViewId="0">
      <selection activeCell="A43" sqref="A43:J43"/>
    </sheetView>
  </sheetViews>
  <sheetFormatPr defaultRowHeight="15" x14ac:dyDescent="0.25"/>
  <cols>
    <col min="1" max="1" width="41.140625" customWidth="1"/>
    <col min="2" max="2" width="10.140625" customWidth="1"/>
    <col min="3" max="3" width="10.7109375" customWidth="1"/>
    <col min="4" max="4" width="10.5703125" customWidth="1"/>
    <col min="5" max="5" width="11.42578125" customWidth="1"/>
    <col min="6" max="6" width="11.42578125" style="4" customWidth="1"/>
    <col min="7" max="7" width="9.5703125" customWidth="1"/>
    <col min="8" max="8" width="11.42578125" customWidth="1"/>
    <col min="10" max="10" width="9.28515625" customWidth="1"/>
  </cols>
  <sheetData>
    <row r="1" spans="1:14" ht="22.5" customHeight="1" thickBot="1" x14ac:dyDescent="0.3">
      <c r="A1" s="105" t="s">
        <v>108</v>
      </c>
      <c r="B1" s="106"/>
      <c r="C1" s="106"/>
      <c r="D1" s="106"/>
      <c r="E1" s="106"/>
      <c r="F1" s="106"/>
      <c r="G1" s="106"/>
      <c r="H1" s="106"/>
      <c r="I1" s="106"/>
      <c r="J1" s="106"/>
      <c r="K1" s="8"/>
      <c r="L1" s="8"/>
      <c r="M1" s="8"/>
      <c r="N1" s="8"/>
    </row>
    <row r="2" spans="1:14" x14ac:dyDescent="0.25">
      <c r="A2" s="113" t="s">
        <v>0</v>
      </c>
      <c r="B2" s="40" t="s">
        <v>1</v>
      </c>
      <c r="C2" s="40" t="s">
        <v>3</v>
      </c>
      <c r="D2" s="40" t="s">
        <v>5</v>
      </c>
      <c r="E2" s="40" t="s">
        <v>6</v>
      </c>
      <c r="F2" s="40" t="s">
        <v>7</v>
      </c>
      <c r="G2" s="40" t="s">
        <v>8</v>
      </c>
      <c r="H2" s="40" t="s">
        <v>9</v>
      </c>
      <c r="I2" s="40" t="s">
        <v>10</v>
      </c>
      <c r="J2" s="41" t="s">
        <v>60</v>
      </c>
    </row>
    <row r="3" spans="1:14" x14ac:dyDescent="0.25">
      <c r="A3" s="114"/>
      <c r="B3" s="118" t="s">
        <v>2</v>
      </c>
      <c r="C3" s="118" t="s">
        <v>4</v>
      </c>
      <c r="D3" s="118" t="s">
        <v>63</v>
      </c>
      <c r="E3" s="118" t="s">
        <v>112</v>
      </c>
      <c r="F3" s="110" t="s">
        <v>58</v>
      </c>
      <c r="G3" s="118" t="s">
        <v>70</v>
      </c>
      <c r="H3" s="118" t="s">
        <v>61</v>
      </c>
      <c r="I3" s="118" t="s">
        <v>62</v>
      </c>
      <c r="J3" s="120" t="s">
        <v>90</v>
      </c>
    </row>
    <row r="4" spans="1:14" x14ac:dyDescent="0.25">
      <c r="A4" s="114"/>
      <c r="B4" s="119"/>
      <c r="C4" s="119"/>
      <c r="D4" s="119"/>
      <c r="E4" s="119"/>
      <c r="F4" s="111"/>
      <c r="G4" s="119"/>
      <c r="H4" s="119"/>
      <c r="I4" s="119"/>
      <c r="J4" s="121"/>
    </row>
    <row r="5" spans="1:14" ht="41.25" customHeight="1" x14ac:dyDescent="0.25">
      <c r="A5" s="114"/>
      <c r="B5" s="119"/>
      <c r="C5" s="119"/>
      <c r="D5" s="119"/>
      <c r="E5" s="119"/>
      <c r="F5" s="112"/>
      <c r="G5" s="119"/>
      <c r="H5" s="119"/>
      <c r="I5" s="119"/>
      <c r="J5" s="121"/>
    </row>
    <row r="6" spans="1:14" x14ac:dyDescent="0.25">
      <c r="A6" s="42" t="s">
        <v>11</v>
      </c>
      <c r="B6" s="43" t="s">
        <v>12</v>
      </c>
      <c r="C6" s="44"/>
      <c r="D6" s="43"/>
      <c r="E6" s="43"/>
      <c r="F6" s="43"/>
      <c r="G6" s="43"/>
      <c r="H6" s="43"/>
      <c r="I6" s="43"/>
      <c r="J6" s="45"/>
    </row>
    <row r="7" spans="1:14" x14ac:dyDescent="0.25">
      <c r="A7" s="42" t="s">
        <v>13</v>
      </c>
      <c r="B7" s="43" t="s">
        <v>12</v>
      </c>
      <c r="C7" s="44"/>
      <c r="D7" s="43"/>
      <c r="E7" s="43"/>
      <c r="F7" s="43"/>
      <c r="G7" s="43"/>
      <c r="H7" s="43"/>
      <c r="I7" s="43"/>
      <c r="J7" s="45"/>
    </row>
    <row r="8" spans="1:14" x14ac:dyDescent="0.25">
      <c r="A8" s="42" t="s">
        <v>14</v>
      </c>
      <c r="B8" s="43"/>
      <c r="C8" s="43"/>
      <c r="D8" s="43"/>
      <c r="E8" s="43"/>
      <c r="F8" s="43"/>
      <c r="G8" s="43"/>
      <c r="H8" s="43"/>
      <c r="I8" s="43"/>
      <c r="J8" s="45"/>
    </row>
    <row r="9" spans="1:14" ht="25.5" x14ac:dyDescent="0.25">
      <c r="A9" s="46" t="s">
        <v>82</v>
      </c>
      <c r="B9" s="48">
        <v>1</v>
      </c>
      <c r="C9" s="48">
        <v>1</v>
      </c>
      <c r="D9" s="48">
        <f>B9*C9</f>
        <v>1</v>
      </c>
      <c r="E9" s="48">
        <v>4</v>
      </c>
      <c r="F9" s="43">
        <f>C9*E9</f>
        <v>4</v>
      </c>
      <c r="G9" s="43">
        <f>D9*E9</f>
        <v>4</v>
      </c>
      <c r="H9" s="43">
        <f>G9*0.05</f>
        <v>0.2</v>
      </c>
      <c r="I9" s="43">
        <f>G9*0.1</f>
        <v>0.4</v>
      </c>
      <c r="J9" s="47">
        <f>(G9*'Labor Rates'!$C$4+H9*'Labor Rates'!$C$6+I9*'Labor Rates'!$C$5)</f>
        <v>416.15280000000001</v>
      </c>
      <c r="K9" s="54" t="s">
        <v>122</v>
      </c>
    </row>
    <row r="10" spans="1:14" x14ac:dyDescent="0.25">
      <c r="A10" s="46" t="s">
        <v>15</v>
      </c>
      <c r="B10" s="48"/>
      <c r="C10" s="48"/>
      <c r="D10" s="48"/>
      <c r="E10" s="48"/>
      <c r="F10" s="48"/>
      <c r="G10" s="43"/>
      <c r="H10" s="43"/>
      <c r="I10" s="43"/>
      <c r="J10" s="49"/>
    </row>
    <row r="11" spans="1:14" x14ac:dyDescent="0.25">
      <c r="A11" s="46" t="s">
        <v>16</v>
      </c>
      <c r="B11" s="48">
        <v>1</v>
      </c>
      <c r="C11" s="48">
        <v>12</v>
      </c>
      <c r="D11" s="48">
        <f t="shared" ref="D11:D14" si="0">B11*C11</f>
        <v>12</v>
      </c>
      <c r="E11" s="48">
        <v>0</v>
      </c>
      <c r="F11" s="48">
        <f t="shared" ref="F11:F14" si="1">C11*E11</f>
        <v>0</v>
      </c>
      <c r="G11" s="43">
        <f t="shared" ref="G11:G14" si="2">D11*E11</f>
        <v>0</v>
      </c>
      <c r="H11" s="43">
        <f t="shared" ref="H11:H14" si="3">G11*0.05</f>
        <v>0</v>
      </c>
      <c r="I11" s="43">
        <f t="shared" ref="I11:I14" si="4">G11*0.1</f>
        <v>0</v>
      </c>
      <c r="J11" s="47">
        <f>(G11*'Labor Rates'!$C$4+H11*'Labor Rates'!$C$6+I11*'Labor Rates'!$C$5)</f>
        <v>0</v>
      </c>
    </row>
    <row r="12" spans="1:14" x14ac:dyDescent="0.25">
      <c r="A12" s="46" t="s">
        <v>17</v>
      </c>
      <c r="B12" s="48">
        <v>2</v>
      </c>
      <c r="C12" s="48">
        <v>4</v>
      </c>
      <c r="D12" s="48">
        <f t="shared" si="0"/>
        <v>8</v>
      </c>
      <c r="E12" s="48">
        <v>0</v>
      </c>
      <c r="F12" s="48">
        <f t="shared" si="1"/>
        <v>0</v>
      </c>
      <c r="G12" s="43">
        <f t="shared" si="2"/>
        <v>0</v>
      </c>
      <c r="H12" s="43">
        <f t="shared" si="3"/>
        <v>0</v>
      </c>
      <c r="I12" s="43">
        <f t="shared" si="4"/>
        <v>0</v>
      </c>
      <c r="J12" s="47">
        <f>(G12*'Labor Rates'!$C$4+H12*'Labor Rates'!$C$6+I12*'Labor Rates'!$C$5)</f>
        <v>0</v>
      </c>
    </row>
    <row r="13" spans="1:14" ht="15.75" x14ac:dyDescent="0.25">
      <c r="A13" s="46" t="s">
        <v>113</v>
      </c>
      <c r="B13" s="48">
        <v>1</v>
      </c>
      <c r="C13" s="48">
        <v>12</v>
      </c>
      <c r="D13" s="48">
        <f t="shared" si="0"/>
        <v>12</v>
      </c>
      <c r="E13" s="48">
        <v>0</v>
      </c>
      <c r="F13" s="48">
        <f t="shared" si="1"/>
        <v>0</v>
      </c>
      <c r="G13" s="43">
        <f t="shared" si="2"/>
        <v>0</v>
      </c>
      <c r="H13" s="43">
        <f t="shared" si="3"/>
        <v>0</v>
      </c>
      <c r="I13" s="43">
        <f t="shared" si="4"/>
        <v>0</v>
      </c>
      <c r="J13" s="47">
        <f>(G13*'Labor Rates'!$C$4+H13*'Labor Rates'!$C$6+I13*'Labor Rates'!$C$5)</f>
        <v>0</v>
      </c>
    </row>
    <row r="14" spans="1:14" ht="15.75" x14ac:dyDescent="0.25">
      <c r="A14" s="46" t="s">
        <v>114</v>
      </c>
      <c r="B14" s="48">
        <v>1</v>
      </c>
      <c r="C14" s="48">
        <v>12</v>
      </c>
      <c r="D14" s="48">
        <f t="shared" si="0"/>
        <v>12</v>
      </c>
      <c r="E14" s="48">
        <v>0</v>
      </c>
      <c r="F14" s="48">
        <f t="shared" si="1"/>
        <v>0</v>
      </c>
      <c r="G14" s="43">
        <f t="shared" si="2"/>
        <v>0</v>
      </c>
      <c r="H14" s="43">
        <f t="shared" si="3"/>
        <v>0</v>
      </c>
      <c r="I14" s="43">
        <f t="shared" si="4"/>
        <v>0</v>
      </c>
      <c r="J14" s="47">
        <f>(G14*'Labor Rates'!$C$4+H14*'Labor Rates'!$C$6+I14*'Labor Rates'!$C$5)</f>
        <v>0</v>
      </c>
    </row>
    <row r="15" spans="1:14" x14ac:dyDescent="0.25">
      <c r="A15" s="46" t="s">
        <v>18</v>
      </c>
      <c r="B15" s="48" t="s">
        <v>12</v>
      </c>
      <c r="C15" s="48"/>
      <c r="D15" s="48"/>
      <c r="E15" s="48"/>
      <c r="F15" s="48"/>
      <c r="G15" s="43"/>
      <c r="H15" s="43"/>
      <c r="I15" s="43"/>
      <c r="J15" s="47"/>
    </row>
    <row r="16" spans="1:14" x14ac:dyDescent="0.25">
      <c r="A16" s="46" t="s">
        <v>19</v>
      </c>
      <c r="B16" s="48" t="s">
        <v>20</v>
      </c>
      <c r="C16" s="48"/>
      <c r="D16" s="48"/>
      <c r="E16" s="48"/>
      <c r="F16" s="48"/>
      <c r="G16" s="43"/>
      <c r="H16" s="43"/>
      <c r="I16" s="43"/>
      <c r="J16" s="47"/>
    </row>
    <row r="17" spans="1:11" x14ac:dyDescent="0.25">
      <c r="A17" s="46" t="s">
        <v>21</v>
      </c>
      <c r="B17" s="48"/>
      <c r="C17" s="48"/>
      <c r="D17" s="48"/>
      <c r="E17" s="48"/>
      <c r="F17" s="48"/>
      <c r="G17" s="43"/>
      <c r="H17" s="43"/>
      <c r="I17" s="43"/>
      <c r="J17" s="47"/>
    </row>
    <row r="18" spans="1:11" x14ac:dyDescent="0.25">
      <c r="A18" s="46" t="s">
        <v>22</v>
      </c>
      <c r="B18" s="48">
        <v>2</v>
      </c>
      <c r="C18" s="48">
        <v>1</v>
      </c>
      <c r="D18" s="48">
        <f t="shared" ref="D18:D24" si="5">B18*C18</f>
        <v>2</v>
      </c>
      <c r="E18" s="48">
        <v>0</v>
      </c>
      <c r="F18" s="48">
        <f t="shared" ref="F18:F24" si="6">C18*E18</f>
        <v>0</v>
      </c>
      <c r="G18" s="43">
        <f t="shared" ref="G18:G24" si="7">D18*E18</f>
        <v>0</v>
      </c>
      <c r="H18" s="43">
        <f t="shared" ref="H18:H24" si="8">G18*0.05</f>
        <v>0</v>
      </c>
      <c r="I18" s="43">
        <f t="shared" ref="I18:I24" si="9">G18*0.1</f>
        <v>0</v>
      </c>
      <c r="J18" s="47">
        <f>(G18*'Labor Rates'!$C$4+H18*'Labor Rates'!$C$6+I18*'Labor Rates'!$C$5)</f>
        <v>0</v>
      </c>
    </row>
    <row r="19" spans="1:11" x14ac:dyDescent="0.25">
      <c r="A19" s="46" t="s">
        <v>23</v>
      </c>
      <c r="B19" s="48">
        <v>2</v>
      </c>
      <c r="C19" s="48">
        <v>1</v>
      </c>
      <c r="D19" s="48">
        <f t="shared" si="5"/>
        <v>2</v>
      </c>
      <c r="E19" s="48">
        <v>0</v>
      </c>
      <c r="F19" s="48">
        <f t="shared" si="6"/>
        <v>0</v>
      </c>
      <c r="G19" s="43">
        <f t="shared" si="7"/>
        <v>0</v>
      </c>
      <c r="H19" s="43">
        <f t="shared" si="8"/>
        <v>0</v>
      </c>
      <c r="I19" s="43">
        <f t="shared" si="9"/>
        <v>0</v>
      </c>
      <c r="J19" s="47">
        <f>(G19*'Labor Rates'!$C$4+H19*'Labor Rates'!$C$6+I19*'Labor Rates'!$C$5)</f>
        <v>0</v>
      </c>
    </row>
    <row r="20" spans="1:11" x14ac:dyDescent="0.25">
      <c r="A20" s="46" t="s">
        <v>24</v>
      </c>
      <c r="B20" s="48">
        <v>2</v>
      </c>
      <c r="C20" s="48">
        <v>1</v>
      </c>
      <c r="D20" s="48">
        <f t="shared" si="5"/>
        <v>2</v>
      </c>
      <c r="E20" s="48">
        <v>0</v>
      </c>
      <c r="F20" s="48">
        <f t="shared" si="6"/>
        <v>0</v>
      </c>
      <c r="G20" s="43">
        <f t="shared" si="7"/>
        <v>0</v>
      </c>
      <c r="H20" s="43">
        <f t="shared" si="8"/>
        <v>0</v>
      </c>
      <c r="I20" s="43">
        <f t="shared" si="9"/>
        <v>0</v>
      </c>
      <c r="J20" s="47">
        <f>(G20*'Labor Rates'!$C$4+H20*'Labor Rates'!$C$6+I20*'Labor Rates'!$C$5)</f>
        <v>0</v>
      </c>
    </row>
    <row r="21" spans="1:11" x14ac:dyDescent="0.25">
      <c r="A21" s="46" t="s">
        <v>106</v>
      </c>
      <c r="B21" s="48">
        <v>2</v>
      </c>
      <c r="C21" s="48">
        <v>1</v>
      </c>
      <c r="D21" s="48">
        <f t="shared" si="5"/>
        <v>2</v>
      </c>
      <c r="E21" s="48">
        <v>0</v>
      </c>
      <c r="F21" s="48">
        <f t="shared" si="6"/>
        <v>0</v>
      </c>
      <c r="G21" s="43">
        <f t="shared" si="7"/>
        <v>0</v>
      </c>
      <c r="H21" s="43">
        <f t="shared" si="8"/>
        <v>0</v>
      </c>
      <c r="I21" s="43">
        <f t="shared" si="9"/>
        <v>0</v>
      </c>
      <c r="J21" s="47">
        <f>(G21*'Labor Rates'!$C$4+H21*'Labor Rates'!$C$6+I21*'Labor Rates'!$C$5)</f>
        <v>0</v>
      </c>
    </row>
    <row r="22" spans="1:11" s="4" customFormat="1" ht="15.75" x14ac:dyDescent="0.25">
      <c r="A22" s="46" t="s">
        <v>115</v>
      </c>
      <c r="B22" s="48">
        <v>12</v>
      </c>
      <c r="C22" s="48">
        <v>1</v>
      </c>
      <c r="D22" s="48">
        <f t="shared" ref="D22" si="10">B22*C22</f>
        <v>12</v>
      </c>
      <c r="E22" s="48">
        <v>0</v>
      </c>
      <c r="F22" s="48">
        <f t="shared" si="6"/>
        <v>0</v>
      </c>
      <c r="G22" s="43">
        <f t="shared" si="7"/>
        <v>0</v>
      </c>
      <c r="H22" s="43">
        <f t="shared" si="8"/>
        <v>0</v>
      </c>
      <c r="I22" s="43">
        <f t="shared" si="9"/>
        <v>0</v>
      </c>
      <c r="J22" s="47">
        <f>(G22*'Labor Rates'!$C$4+H22*'Labor Rates'!$C$6+I22*'Labor Rates'!$C$5)</f>
        <v>0</v>
      </c>
    </row>
    <row r="23" spans="1:11" ht="13.5" customHeight="1" x14ac:dyDescent="0.25">
      <c r="A23" s="46" t="s">
        <v>116</v>
      </c>
      <c r="B23" s="48">
        <v>12</v>
      </c>
      <c r="C23" s="48">
        <v>1</v>
      </c>
      <c r="D23" s="48">
        <f t="shared" si="5"/>
        <v>12</v>
      </c>
      <c r="E23" s="48">
        <v>4</v>
      </c>
      <c r="F23" s="48">
        <f t="shared" si="6"/>
        <v>4</v>
      </c>
      <c r="G23" s="43">
        <f t="shared" si="7"/>
        <v>48</v>
      </c>
      <c r="H23" s="43">
        <f t="shared" si="8"/>
        <v>2.4000000000000004</v>
      </c>
      <c r="I23" s="43">
        <f t="shared" si="9"/>
        <v>4.8000000000000007</v>
      </c>
      <c r="J23" s="49">
        <f>(G23*'Labor Rates'!$C$4+H23*'Labor Rates'!$C$6+I23*'Labor Rates'!$C$5)</f>
        <v>4993.8335999999999</v>
      </c>
      <c r="K23" s="54" t="s">
        <v>81</v>
      </c>
    </row>
    <row r="24" spans="1:11" ht="15.75" x14ac:dyDescent="0.25">
      <c r="A24" s="46" t="s">
        <v>121</v>
      </c>
      <c r="B24" s="48">
        <v>5</v>
      </c>
      <c r="C24" s="48">
        <v>1</v>
      </c>
      <c r="D24" s="48">
        <f t="shared" si="5"/>
        <v>5</v>
      </c>
      <c r="E24" s="48">
        <v>0</v>
      </c>
      <c r="F24" s="48">
        <f t="shared" si="6"/>
        <v>0</v>
      </c>
      <c r="G24" s="43">
        <f t="shared" si="7"/>
        <v>0</v>
      </c>
      <c r="H24" s="43">
        <f t="shared" si="8"/>
        <v>0</v>
      </c>
      <c r="I24" s="43">
        <f t="shared" si="9"/>
        <v>0</v>
      </c>
      <c r="J24" s="47">
        <f>(G24*'Labor Rates'!$C$4+H24*'Labor Rates'!$C$6+I24*'Labor Rates'!$C$5)</f>
        <v>0</v>
      </c>
      <c r="K24" s="54"/>
    </row>
    <row r="25" spans="1:11" x14ac:dyDescent="0.25">
      <c r="A25" s="115" t="s">
        <v>25</v>
      </c>
      <c r="B25" s="116"/>
      <c r="C25" s="116"/>
      <c r="D25" s="116"/>
      <c r="E25" s="117"/>
      <c r="F25" s="50"/>
      <c r="G25" s="122">
        <f>SUM(G9:I23)</f>
        <v>59.8</v>
      </c>
      <c r="H25" s="123"/>
      <c r="I25" s="123"/>
      <c r="J25" s="51">
        <f>SUM(J6:J24)</f>
        <v>5409.9863999999998</v>
      </c>
      <c r="K25" s="37"/>
    </row>
    <row r="26" spans="1:11" x14ac:dyDescent="0.25">
      <c r="A26" s="46" t="s">
        <v>26</v>
      </c>
      <c r="B26" s="48"/>
      <c r="C26" s="48"/>
      <c r="D26" s="48"/>
      <c r="E26" s="48"/>
      <c r="F26" s="48"/>
      <c r="G26" s="43"/>
      <c r="H26" s="43"/>
      <c r="I26" s="43"/>
      <c r="J26" s="49"/>
      <c r="K26" s="37"/>
    </row>
    <row r="27" spans="1:11" x14ac:dyDescent="0.25">
      <c r="A27" s="46" t="s">
        <v>57</v>
      </c>
      <c r="B27" s="48" t="s">
        <v>27</v>
      </c>
      <c r="C27" s="48"/>
      <c r="D27" s="48"/>
      <c r="E27" s="48"/>
      <c r="F27" s="48"/>
      <c r="G27" s="43"/>
      <c r="H27" s="43"/>
      <c r="I27" s="43"/>
      <c r="J27" s="49"/>
      <c r="K27" s="37"/>
    </row>
    <row r="28" spans="1:11" x14ac:dyDescent="0.25">
      <c r="A28" s="46" t="s">
        <v>28</v>
      </c>
      <c r="B28" s="48">
        <v>50</v>
      </c>
      <c r="C28" s="48">
        <v>1</v>
      </c>
      <c r="D28" s="48">
        <f t="shared" ref="D28" si="11">B28*C28</f>
        <v>50</v>
      </c>
      <c r="E28" s="48">
        <v>0</v>
      </c>
      <c r="F28" s="48">
        <f>C28*E28</f>
        <v>0</v>
      </c>
      <c r="G28" s="43">
        <f>D28*E28</f>
        <v>0</v>
      </c>
      <c r="H28" s="43">
        <f>G28*0.05</f>
        <v>0</v>
      </c>
      <c r="I28" s="43">
        <f>G28*0.1</f>
        <v>0</v>
      </c>
      <c r="J28" s="47">
        <f>(G28*'Labor Rates'!$C$4+H28*'Labor Rates'!$C$6+I28*'Labor Rates'!$C$5)</f>
        <v>0</v>
      </c>
      <c r="K28" s="37"/>
    </row>
    <row r="29" spans="1:11" x14ac:dyDescent="0.25">
      <c r="A29" s="46" t="s">
        <v>71</v>
      </c>
      <c r="B29" s="48"/>
      <c r="C29" s="48"/>
      <c r="D29" s="48"/>
      <c r="E29" s="48"/>
      <c r="F29" s="48"/>
      <c r="G29" s="43"/>
      <c r="H29" s="43"/>
      <c r="I29" s="43"/>
      <c r="J29" s="47"/>
      <c r="K29" s="37"/>
    </row>
    <row r="30" spans="1:11" x14ac:dyDescent="0.25">
      <c r="A30" s="46" t="s">
        <v>29</v>
      </c>
      <c r="B30" s="48">
        <v>1</v>
      </c>
      <c r="C30" s="48">
        <v>12</v>
      </c>
      <c r="D30" s="48">
        <f t="shared" ref="D30:D34" si="12">B30*C30</f>
        <v>12</v>
      </c>
      <c r="E30" s="48">
        <v>0</v>
      </c>
      <c r="F30" s="48">
        <f t="shared" ref="F30:F34" si="13">C30*E30</f>
        <v>0</v>
      </c>
      <c r="G30" s="43">
        <f t="shared" ref="G30:G34" si="14">D30*E30</f>
        <v>0</v>
      </c>
      <c r="H30" s="43">
        <f t="shared" ref="H30:H34" si="15">G30*0.05</f>
        <v>0</v>
      </c>
      <c r="I30" s="43">
        <f t="shared" ref="I30:I34" si="16">G30*0.1</f>
        <v>0</v>
      </c>
      <c r="J30" s="47">
        <f>(G30*'Labor Rates'!$C$4+H30*'Labor Rates'!$C$6+I30*'Labor Rates'!$C$5)</f>
        <v>0</v>
      </c>
      <c r="K30" s="37"/>
    </row>
    <row r="31" spans="1:11" x14ac:dyDescent="0.25">
      <c r="A31" s="46" t="s">
        <v>30</v>
      </c>
      <c r="B31" s="48">
        <v>1</v>
      </c>
      <c r="C31" s="48">
        <v>12</v>
      </c>
      <c r="D31" s="48">
        <f t="shared" si="12"/>
        <v>12</v>
      </c>
      <c r="E31" s="48">
        <v>0</v>
      </c>
      <c r="F31" s="48">
        <f t="shared" si="13"/>
        <v>0</v>
      </c>
      <c r="G31" s="43">
        <f t="shared" si="14"/>
        <v>0</v>
      </c>
      <c r="H31" s="43">
        <f t="shared" si="15"/>
        <v>0</v>
      </c>
      <c r="I31" s="43">
        <f t="shared" si="16"/>
        <v>0</v>
      </c>
      <c r="J31" s="47">
        <f>(G31*'Labor Rates'!$C$4+H31*'Labor Rates'!$C$6+I31*'Labor Rates'!$C$5)</f>
        <v>0</v>
      </c>
      <c r="K31" s="37"/>
    </row>
    <row r="32" spans="1:11" x14ac:dyDescent="0.25">
      <c r="A32" s="46" t="s">
        <v>31</v>
      </c>
      <c r="B32" s="48">
        <v>1</v>
      </c>
      <c r="C32" s="48">
        <v>12</v>
      </c>
      <c r="D32" s="48">
        <f t="shared" si="12"/>
        <v>12</v>
      </c>
      <c r="E32" s="48">
        <v>0</v>
      </c>
      <c r="F32" s="48">
        <f t="shared" si="13"/>
        <v>0</v>
      </c>
      <c r="G32" s="43">
        <f t="shared" si="14"/>
        <v>0</v>
      </c>
      <c r="H32" s="43">
        <f t="shared" si="15"/>
        <v>0</v>
      </c>
      <c r="I32" s="43">
        <f t="shared" si="16"/>
        <v>0</v>
      </c>
      <c r="J32" s="47">
        <f>(G32*'Labor Rates'!$C$4+H32*'Labor Rates'!$C$6+I32*'Labor Rates'!$C$5)</f>
        <v>0</v>
      </c>
      <c r="K32" s="37"/>
    </row>
    <row r="33" spans="1:11" ht="15.75" x14ac:dyDescent="0.25">
      <c r="A33" s="46" t="s">
        <v>117</v>
      </c>
      <c r="B33" s="48">
        <v>1</v>
      </c>
      <c r="C33" s="48">
        <v>12</v>
      </c>
      <c r="D33" s="48">
        <f t="shared" si="12"/>
        <v>12</v>
      </c>
      <c r="E33" s="48">
        <v>4</v>
      </c>
      <c r="F33" s="48">
        <f t="shared" si="13"/>
        <v>48</v>
      </c>
      <c r="G33" s="43">
        <f t="shared" si="14"/>
        <v>48</v>
      </c>
      <c r="H33" s="52">
        <f t="shared" si="15"/>
        <v>2.4000000000000004</v>
      </c>
      <c r="I33" s="52">
        <f t="shared" si="16"/>
        <v>4.8000000000000007</v>
      </c>
      <c r="J33" s="49">
        <f>(G33*'Labor Rates'!$C$4+H33*'Labor Rates'!$C$6+I33*'Labor Rates'!$C$5)</f>
        <v>4993.8335999999999</v>
      </c>
      <c r="K33" s="54" t="s">
        <v>81</v>
      </c>
    </row>
    <row r="34" spans="1:11" ht="15.75" x14ac:dyDescent="0.25">
      <c r="A34" s="46" t="s">
        <v>118</v>
      </c>
      <c r="B34" s="48">
        <v>5</v>
      </c>
      <c r="C34" s="48">
        <v>1</v>
      </c>
      <c r="D34" s="48">
        <f t="shared" si="12"/>
        <v>5</v>
      </c>
      <c r="E34" s="48">
        <v>4</v>
      </c>
      <c r="F34" s="48">
        <f t="shared" si="13"/>
        <v>4</v>
      </c>
      <c r="G34" s="43">
        <f t="shared" si="14"/>
        <v>20</v>
      </c>
      <c r="H34" s="52">
        <f t="shared" si="15"/>
        <v>1</v>
      </c>
      <c r="I34" s="52">
        <f t="shared" si="16"/>
        <v>2</v>
      </c>
      <c r="J34" s="49">
        <f>(G34*'Labor Rates'!$C$4+H34*'Labor Rates'!$C$6+I34*'Labor Rates'!$C$5)</f>
        <v>2080.7640000000001</v>
      </c>
      <c r="K34" s="54" t="s">
        <v>81</v>
      </c>
    </row>
    <row r="35" spans="1:11" x14ac:dyDescent="0.25">
      <c r="A35" s="46" t="s">
        <v>72</v>
      </c>
      <c r="B35" s="48" t="s">
        <v>12</v>
      </c>
      <c r="C35" s="48"/>
      <c r="D35" s="48"/>
      <c r="E35" s="48"/>
      <c r="F35" s="48"/>
      <c r="G35" s="43"/>
      <c r="H35" s="43"/>
      <c r="I35" s="43"/>
      <c r="J35" s="49"/>
      <c r="K35" s="54"/>
    </row>
    <row r="36" spans="1:11" s="4" customFormat="1" x14ac:dyDescent="0.25">
      <c r="A36" s="77" t="s">
        <v>32</v>
      </c>
      <c r="B36" s="78"/>
      <c r="C36" s="78"/>
      <c r="D36" s="78"/>
      <c r="E36" s="78"/>
      <c r="F36" s="80"/>
      <c r="G36" s="101">
        <f>SUM(G28:I34)</f>
        <v>78.2</v>
      </c>
      <c r="H36" s="102"/>
      <c r="I36" s="102"/>
      <c r="J36" s="81">
        <f>SUM(J26:J35)</f>
        <v>7074.5976000000001</v>
      </c>
    </row>
    <row r="37" spans="1:11" ht="28.5" x14ac:dyDescent="0.25">
      <c r="A37" s="79" t="s">
        <v>119</v>
      </c>
      <c r="B37" s="66"/>
      <c r="C37" s="66"/>
      <c r="D37" s="66"/>
      <c r="E37" s="66"/>
      <c r="F37" s="67"/>
      <c r="G37" s="103">
        <f>G36+G25</f>
        <v>138</v>
      </c>
      <c r="H37" s="104"/>
      <c r="I37" s="104"/>
      <c r="J37" s="82">
        <f>ROUND(J36+J25,-2)</f>
        <v>12500</v>
      </c>
    </row>
    <row r="38" spans="1:11" s="4" customFormat="1" ht="15.75" x14ac:dyDescent="0.25">
      <c r="A38" s="83" t="s">
        <v>120</v>
      </c>
      <c r="B38" s="66"/>
      <c r="C38" s="66"/>
      <c r="D38" s="66"/>
      <c r="E38" s="66"/>
      <c r="F38" s="67"/>
      <c r="G38" s="67"/>
      <c r="H38" s="68"/>
      <c r="I38" s="68"/>
      <c r="J38" s="47">
        <f>(G38*'Labor Rates'!$C$4+H38*'Labor Rates'!$C$6+I38*'Labor Rates'!$C$5)</f>
        <v>0</v>
      </c>
    </row>
    <row r="39" spans="1:11" s="4" customFormat="1" ht="16.5" thickBot="1" x14ac:dyDescent="0.3">
      <c r="A39" s="83" t="s">
        <v>126</v>
      </c>
      <c r="B39" s="69"/>
      <c r="C39" s="69"/>
      <c r="D39" s="69"/>
      <c r="E39" s="69"/>
      <c r="F39" s="70"/>
      <c r="G39" s="70"/>
      <c r="H39" s="71"/>
      <c r="I39" s="71"/>
      <c r="J39" s="72">
        <f>J38+J37</f>
        <v>12500</v>
      </c>
    </row>
    <row r="40" spans="1:1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1" x14ac:dyDescent="0.25">
      <c r="A41" s="1" t="s">
        <v>33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1" ht="15.75" x14ac:dyDescent="0.25">
      <c r="A42" s="38" t="s">
        <v>84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1" ht="72" customHeight="1" x14ac:dyDescent="0.25">
      <c r="A43" s="107" t="s">
        <v>123</v>
      </c>
      <c r="B43" s="108"/>
      <c r="C43" s="108"/>
      <c r="D43" s="108"/>
      <c r="E43" s="108"/>
      <c r="F43" s="108"/>
      <c r="G43" s="108"/>
      <c r="H43" s="108"/>
      <c r="I43" s="108"/>
      <c r="J43" s="108"/>
    </row>
    <row r="44" spans="1:11" ht="18.75" customHeight="1" x14ac:dyDescent="0.25">
      <c r="A44" s="107" t="s">
        <v>85</v>
      </c>
      <c r="B44" s="109"/>
      <c r="C44" s="109"/>
      <c r="D44" s="109"/>
      <c r="E44" s="109"/>
      <c r="F44" s="109"/>
      <c r="G44" s="109"/>
      <c r="H44" s="109"/>
      <c r="I44" s="109"/>
      <c r="J44" s="109"/>
    </row>
    <row r="45" spans="1:11" s="4" customFormat="1" ht="27" customHeight="1" x14ac:dyDescent="0.25">
      <c r="A45" s="107" t="s">
        <v>86</v>
      </c>
      <c r="B45" s="109"/>
      <c r="C45" s="109"/>
      <c r="D45" s="109"/>
      <c r="E45" s="109"/>
      <c r="F45" s="109"/>
      <c r="G45" s="109"/>
      <c r="H45" s="109"/>
      <c r="I45" s="109"/>
      <c r="J45" s="109"/>
    </row>
    <row r="46" spans="1:11" ht="15.75" x14ac:dyDescent="0.25">
      <c r="A46" s="38" t="s">
        <v>87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1" ht="17.25" customHeight="1" x14ac:dyDescent="0.25">
      <c r="A47" s="107" t="s">
        <v>96</v>
      </c>
      <c r="B47" s="108"/>
      <c r="C47" s="108"/>
      <c r="D47" s="108"/>
      <c r="E47" s="108"/>
      <c r="F47" s="108"/>
      <c r="G47" s="108"/>
      <c r="H47" s="108"/>
      <c r="I47" s="108"/>
      <c r="J47" s="108"/>
    </row>
    <row r="48" spans="1:11" ht="15.75" x14ac:dyDescent="0.25">
      <c r="A48" s="38" t="s">
        <v>88</v>
      </c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x14ac:dyDescent="0.25">
      <c r="A49" s="38" t="s">
        <v>89</v>
      </c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x14ac:dyDescent="0.25">
      <c r="A50" s="38" t="s">
        <v>83</v>
      </c>
      <c r="B50" s="53"/>
      <c r="C50" s="53"/>
      <c r="D50" s="53"/>
      <c r="E50" s="53"/>
      <c r="F50" s="53"/>
      <c r="G50" s="53"/>
      <c r="H50" s="53"/>
      <c r="I50" s="53"/>
      <c r="J50" s="37"/>
    </row>
  </sheetData>
  <mergeCells count="19">
    <mergeCell ref="I3:I5"/>
    <mergeCell ref="J3:J5"/>
    <mergeCell ref="G25:I25"/>
    <mergeCell ref="G36:I36"/>
    <mergeCell ref="G37:I37"/>
    <mergeCell ref="A1:J1"/>
    <mergeCell ref="A47:J47"/>
    <mergeCell ref="A44:J44"/>
    <mergeCell ref="F3:F5"/>
    <mergeCell ref="A43:J43"/>
    <mergeCell ref="A2:A5"/>
    <mergeCell ref="A25:E25"/>
    <mergeCell ref="B3:B5"/>
    <mergeCell ref="C3:C5"/>
    <mergeCell ref="D3:D5"/>
    <mergeCell ref="A45:J45"/>
    <mergeCell ref="E3:E5"/>
    <mergeCell ref="G3:G5"/>
    <mergeCell ref="H3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M25"/>
  <sheetViews>
    <sheetView workbookViewId="0">
      <selection activeCell="B25" sqref="B25"/>
    </sheetView>
  </sheetViews>
  <sheetFormatPr defaultRowHeight="15" x14ac:dyDescent="0.25"/>
  <cols>
    <col min="1" max="1" width="32.85546875" customWidth="1"/>
  </cols>
  <sheetData>
    <row r="1" spans="1:13" ht="31.5" customHeight="1" thickBot="1" x14ac:dyDescent="0.3">
      <c r="A1" s="105" t="s">
        <v>111</v>
      </c>
      <c r="B1" s="106"/>
      <c r="C1" s="106"/>
      <c r="D1" s="106"/>
      <c r="E1" s="106"/>
      <c r="F1" s="106"/>
      <c r="G1" s="106"/>
      <c r="H1" s="106"/>
      <c r="I1" s="106"/>
      <c r="J1" s="55"/>
      <c r="K1" s="9"/>
      <c r="L1" s="9"/>
      <c r="M1" s="9"/>
    </row>
    <row r="2" spans="1:13" x14ac:dyDescent="0.25">
      <c r="A2" s="133" t="s">
        <v>34</v>
      </c>
      <c r="B2" s="56" t="s">
        <v>1</v>
      </c>
      <c r="C2" s="56" t="s">
        <v>3</v>
      </c>
      <c r="D2" s="56" t="s">
        <v>5</v>
      </c>
      <c r="E2" s="56" t="s">
        <v>6</v>
      </c>
      <c r="F2" s="56" t="s">
        <v>7</v>
      </c>
      <c r="G2" s="56" t="s">
        <v>8</v>
      </c>
      <c r="H2" s="56" t="s">
        <v>9</v>
      </c>
      <c r="I2" s="57" t="s">
        <v>10</v>
      </c>
      <c r="J2" s="37"/>
    </row>
    <row r="3" spans="1:13" x14ac:dyDescent="0.25">
      <c r="A3" s="134"/>
      <c r="B3" s="125" t="s">
        <v>35</v>
      </c>
      <c r="C3" s="125" t="s">
        <v>36</v>
      </c>
      <c r="D3" s="125" t="s">
        <v>64</v>
      </c>
      <c r="E3" s="125" t="s">
        <v>110</v>
      </c>
      <c r="F3" s="125" t="s">
        <v>59</v>
      </c>
      <c r="G3" s="125" t="s">
        <v>55</v>
      </c>
      <c r="H3" s="125" t="s">
        <v>56</v>
      </c>
      <c r="I3" s="128" t="s">
        <v>94</v>
      </c>
      <c r="J3" s="37"/>
    </row>
    <row r="4" spans="1:13" x14ac:dyDescent="0.25">
      <c r="A4" s="134"/>
      <c r="B4" s="126"/>
      <c r="C4" s="126"/>
      <c r="D4" s="126"/>
      <c r="E4" s="126"/>
      <c r="F4" s="126"/>
      <c r="G4" s="127"/>
      <c r="H4" s="126"/>
      <c r="I4" s="129"/>
      <c r="J4" s="37"/>
    </row>
    <row r="5" spans="1:13" ht="56.25" customHeight="1" x14ac:dyDescent="0.25">
      <c r="A5" s="134"/>
      <c r="B5" s="126"/>
      <c r="C5" s="126"/>
      <c r="D5" s="126"/>
      <c r="E5" s="126"/>
      <c r="F5" s="126"/>
      <c r="G5" s="127"/>
      <c r="H5" s="126"/>
      <c r="I5" s="129"/>
      <c r="J5" s="37"/>
    </row>
    <row r="6" spans="1:13" x14ac:dyDescent="0.25">
      <c r="A6" s="58" t="s">
        <v>34</v>
      </c>
      <c r="B6" s="59"/>
      <c r="C6" s="59"/>
      <c r="D6" s="59"/>
      <c r="E6" s="59"/>
      <c r="F6" s="59"/>
      <c r="G6" s="59"/>
      <c r="H6" s="59"/>
      <c r="I6" s="60"/>
      <c r="J6" s="37"/>
    </row>
    <row r="7" spans="1:13" x14ac:dyDescent="0.25">
      <c r="A7" s="58" t="s">
        <v>37</v>
      </c>
      <c r="B7" s="59"/>
      <c r="C7" s="59"/>
      <c r="D7" s="59"/>
      <c r="E7" s="59"/>
      <c r="F7" s="59"/>
      <c r="G7" s="59"/>
      <c r="H7" s="59"/>
      <c r="I7" s="60"/>
      <c r="J7" s="37"/>
    </row>
    <row r="8" spans="1:13" x14ac:dyDescent="0.25">
      <c r="A8" s="58" t="s">
        <v>38</v>
      </c>
      <c r="B8" s="59">
        <v>4</v>
      </c>
      <c r="C8" s="59">
        <v>1</v>
      </c>
      <c r="D8" s="59">
        <f>B8*C8</f>
        <v>4</v>
      </c>
      <c r="E8" s="59">
        <v>0</v>
      </c>
      <c r="F8" s="59">
        <f>D8*E8</f>
        <v>0</v>
      </c>
      <c r="G8" s="59">
        <f>F8*0.05</f>
        <v>0</v>
      </c>
      <c r="H8" s="59">
        <f>F8*0.1</f>
        <v>0</v>
      </c>
      <c r="I8" s="61">
        <f>F8*'Labor Rates'!$C$16+'Table 2'!G8*'Labor Rates'!$C$17+'Table 2'!H8*'Labor Rates'!$C$18</f>
        <v>0</v>
      </c>
      <c r="J8" s="37"/>
    </row>
    <row r="9" spans="1:13" ht="25.5" x14ac:dyDescent="0.25">
      <c r="A9" s="58" t="s">
        <v>39</v>
      </c>
      <c r="B9" s="59">
        <v>4</v>
      </c>
      <c r="C9" s="59">
        <v>1</v>
      </c>
      <c r="D9" s="59">
        <f t="shared" ref="D9:D16" si="0">B9*C9</f>
        <v>4</v>
      </c>
      <c r="E9" s="59">
        <v>0</v>
      </c>
      <c r="F9" s="59">
        <f t="shared" ref="F9:F11" si="1">D9*E9</f>
        <v>0</v>
      </c>
      <c r="G9" s="59">
        <f t="shared" ref="G9:G11" si="2">F9*0.05</f>
        <v>0</v>
      </c>
      <c r="H9" s="59">
        <f t="shared" ref="H9:H11" si="3">F9*0.1</f>
        <v>0</v>
      </c>
      <c r="I9" s="61">
        <f>F9*'Labor Rates'!$C$16+'Table 2'!G9*'Labor Rates'!$C$17+'Table 2'!H9*'Labor Rates'!$C$18</f>
        <v>0</v>
      </c>
      <c r="J9" s="37"/>
    </row>
    <row r="10" spans="1:13" x14ac:dyDescent="0.25">
      <c r="A10" s="58" t="s">
        <v>40</v>
      </c>
      <c r="B10" s="59">
        <v>4</v>
      </c>
      <c r="C10" s="59">
        <v>1</v>
      </c>
      <c r="D10" s="59">
        <f t="shared" si="0"/>
        <v>4</v>
      </c>
      <c r="E10" s="59">
        <v>0</v>
      </c>
      <c r="F10" s="59">
        <f t="shared" si="1"/>
        <v>0</v>
      </c>
      <c r="G10" s="59">
        <f t="shared" si="2"/>
        <v>0</v>
      </c>
      <c r="H10" s="59">
        <f t="shared" si="3"/>
        <v>0</v>
      </c>
      <c r="I10" s="61">
        <f>F10*'Labor Rates'!$C$16+'Table 2'!G10*'Labor Rates'!$C$17+'Table 2'!H10*'Labor Rates'!$C$18</f>
        <v>0</v>
      </c>
      <c r="J10" s="37"/>
    </row>
    <row r="11" spans="1:13" x14ac:dyDescent="0.25">
      <c r="A11" s="58" t="s">
        <v>41</v>
      </c>
      <c r="B11" s="59">
        <v>4</v>
      </c>
      <c r="C11" s="59">
        <v>1</v>
      </c>
      <c r="D11" s="59">
        <f t="shared" si="0"/>
        <v>4</v>
      </c>
      <c r="E11" s="59">
        <v>0</v>
      </c>
      <c r="F11" s="59">
        <f t="shared" si="1"/>
        <v>0</v>
      </c>
      <c r="G11" s="59">
        <f t="shared" si="2"/>
        <v>0</v>
      </c>
      <c r="H11" s="59">
        <f t="shared" si="3"/>
        <v>0</v>
      </c>
      <c r="I11" s="61">
        <f>F11*'Labor Rates'!$C$16+'Table 2'!G11*'Labor Rates'!$C$17+'Table 2'!H11*'Labor Rates'!$C$18</f>
        <v>0</v>
      </c>
      <c r="J11" s="37"/>
    </row>
    <row r="12" spans="1:13" x14ac:dyDescent="0.25">
      <c r="A12" s="58" t="s">
        <v>42</v>
      </c>
      <c r="B12" s="59"/>
      <c r="C12" s="59"/>
      <c r="D12" s="59"/>
      <c r="E12" s="59"/>
      <c r="F12" s="59"/>
      <c r="G12" s="59"/>
      <c r="H12" s="59"/>
      <c r="I12" s="62"/>
      <c r="J12" s="37"/>
    </row>
    <row r="13" spans="1:13" ht="28.5" x14ac:dyDescent="0.25">
      <c r="A13" s="63" t="s">
        <v>109</v>
      </c>
      <c r="B13" s="64">
        <v>20</v>
      </c>
      <c r="C13" s="64">
        <v>1</v>
      </c>
      <c r="D13" s="59">
        <f t="shared" si="0"/>
        <v>20</v>
      </c>
      <c r="E13" s="64">
        <v>4</v>
      </c>
      <c r="F13" s="59">
        <f>D13*E13</f>
        <v>80</v>
      </c>
      <c r="G13" s="59">
        <f t="shared" ref="G13:G14" si="4">F13*0.05</f>
        <v>4</v>
      </c>
      <c r="H13" s="59">
        <f t="shared" ref="H13:H14" si="5">F13*0.1</f>
        <v>8</v>
      </c>
      <c r="I13" s="65">
        <f>F13*'Labor Rates'!$C$16+'Table 2'!G13*'Labor Rates'!$C$17+'Table 2'!H13*'Labor Rates'!$C$18</f>
        <v>4374.0800000000008</v>
      </c>
      <c r="J13" s="54" t="s">
        <v>81</v>
      </c>
    </row>
    <row r="14" spans="1:13" ht="15.75" x14ac:dyDescent="0.25">
      <c r="A14" s="58" t="s">
        <v>95</v>
      </c>
      <c r="B14" s="59">
        <v>10</v>
      </c>
      <c r="C14" s="59">
        <v>1</v>
      </c>
      <c r="D14" s="59">
        <f t="shared" si="0"/>
        <v>10</v>
      </c>
      <c r="E14" s="59">
        <v>0</v>
      </c>
      <c r="F14" s="59">
        <f>D14*E14</f>
        <v>0</v>
      </c>
      <c r="G14" s="59">
        <f t="shared" si="4"/>
        <v>0</v>
      </c>
      <c r="H14" s="59">
        <f t="shared" si="5"/>
        <v>0</v>
      </c>
      <c r="I14" s="61">
        <f>F14*'Labor Rates'!$C$16+'Table 2'!G14*'Labor Rates'!$C$17+'Table 2'!H14*'Labor Rates'!$C$18</f>
        <v>0</v>
      </c>
      <c r="J14" s="37"/>
    </row>
    <row r="15" spans="1:13" x14ac:dyDescent="0.25">
      <c r="A15" s="58" t="s">
        <v>43</v>
      </c>
      <c r="B15" s="59"/>
      <c r="C15" s="59"/>
      <c r="D15" s="59"/>
      <c r="E15" s="59"/>
      <c r="F15" s="59"/>
      <c r="G15" s="59"/>
      <c r="H15" s="59"/>
      <c r="I15" s="62"/>
      <c r="J15" s="37"/>
    </row>
    <row r="16" spans="1:13" x14ac:dyDescent="0.25">
      <c r="A16" s="58" t="s">
        <v>44</v>
      </c>
      <c r="B16" s="59">
        <v>20</v>
      </c>
      <c r="C16" s="59">
        <v>1</v>
      </c>
      <c r="D16" s="59">
        <f t="shared" si="0"/>
        <v>20</v>
      </c>
      <c r="E16" s="59">
        <v>0</v>
      </c>
      <c r="F16" s="59">
        <f>D16*E16</f>
        <v>0</v>
      </c>
      <c r="G16" s="59">
        <f>F16*0.05</f>
        <v>0</v>
      </c>
      <c r="H16" s="59">
        <f>F16*0.1</f>
        <v>0</v>
      </c>
      <c r="I16" s="61">
        <f>F16*'Labor Rates'!$C$16+'Table 2'!G16*'Labor Rates'!$C$17+'Table 2'!H16*'Labor Rates'!$C$18</f>
        <v>0</v>
      </c>
      <c r="J16" s="37"/>
    </row>
    <row r="17" spans="1:10" ht="15.75" thickBot="1" x14ac:dyDescent="0.3">
      <c r="A17" s="130" t="s">
        <v>127</v>
      </c>
      <c r="B17" s="131"/>
      <c r="C17" s="131"/>
      <c r="D17" s="131"/>
      <c r="E17" s="132"/>
      <c r="F17" s="135">
        <f>SUM(F8:H16)</f>
        <v>92</v>
      </c>
      <c r="G17" s="136"/>
      <c r="H17" s="136"/>
      <c r="I17" s="86">
        <f>ROUND((SUM(I8:I16)),-1)</f>
        <v>4370</v>
      </c>
      <c r="J17" s="37"/>
    </row>
    <row r="18" spans="1:10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s="1" t="s">
        <v>33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.75" x14ac:dyDescent="0.25">
      <c r="A20" s="2" t="s">
        <v>54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74.25" customHeight="1" x14ac:dyDescent="0.25">
      <c r="A21" s="124" t="s">
        <v>125</v>
      </c>
      <c r="B21" s="109"/>
      <c r="C21" s="109"/>
      <c r="D21" s="109"/>
      <c r="E21" s="109"/>
      <c r="F21" s="109"/>
      <c r="G21" s="109"/>
      <c r="H21" s="109"/>
      <c r="I21" s="109"/>
      <c r="J21" s="37"/>
    </row>
    <row r="22" spans="1:10" ht="15.75" x14ac:dyDescent="0.25">
      <c r="A22" s="2" t="s">
        <v>124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.75" x14ac:dyDescent="0.25">
      <c r="A23" s="2" t="s">
        <v>45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</row>
  </sheetData>
  <mergeCells count="13">
    <mergeCell ref="A1:I1"/>
    <mergeCell ref="A21:I21"/>
    <mergeCell ref="E3:E5"/>
    <mergeCell ref="F3:F5"/>
    <mergeCell ref="G3:G5"/>
    <mergeCell ref="H3:H5"/>
    <mergeCell ref="I3:I5"/>
    <mergeCell ref="A17:E17"/>
    <mergeCell ref="A2:A5"/>
    <mergeCell ref="B3:B5"/>
    <mergeCell ref="C3:C5"/>
    <mergeCell ref="D3:D5"/>
    <mergeCell ref="F17:H1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0A93-7DFE-4D17-BE9D-F8F461112E0D}">
  <dimension ref="A1:E15"/>
  <sheetViews>
    <sheetView workbookViewId="0">
      <selection activeCell="D13" sqref="D13"/>
    </sheetView>
  </sheetViews>
  <sheetFormatPr defaultRowHeight="15" x14ac:dyDescent="0.25"/>
  <cols>
    <col min="1" max="1" width="37.28515625" customWidth="1"/>
    <col min="2" max="2" width="10.140625" customWidth="1"/>
    <col min="3" max="3" width="10.28515625" customWidth="1"/>
    <col min="4" max="4" width="15" customWidth="1"/>
  </cols>
  <sheetData>
    <row r="1" spans="1:5" ht="15.75" x14ac:dyDescent="0.25">
      <c r="A1" s="137" t="s">
        <v>97</v>
      </c>
      <c r="B1" s="138"/>
      <c r="C1" s="138"/>
      <c r="D1" s="138"/>
      <c r="E1" s="139"/>
    </row>
    <row r="2" spans="1:5" x14ac:dyDescent="0.25">
      <c r="A2" s="84" t="s">
        <v>1</v>
      </c>
      <c r="B2" s="84" t="s">
        <v>3</v>
      </c>
      <c r="C2" s="84" t="s">
        <v>5</v>
      </c>
      <c r="D2" s="84" t="s">
        <v>6</v>
      </c>
      <c r="E2" s="84" t="s">
        <v>7</v>
      </c>
    </row>
    <row r="3" spans="1:5" ht="89.25" x14ac:dyDescent="0.25">
      <c r="A3" s="84" t="s">
        <v>98</v>
      </c>
      <c r="B3" s="84" t="s">
        <v>99</v>
      </c>
      <c r="C3" s="84" t="s">
        <v>100</v>
      </c>
      <c r="D3" s="84" t="s">
        <v>101</v>
      </c>
      <c r="E3" s="84" t="s">
        <v>102</v>
      </c>
    </row>
    <row r="4" spans="1:5" x14ac:dyDescent="0.25">
      <c r="A4" s="75" t="s">
        <v>22</v>
      </c>
      <c r="B4" s="48">
        <v>0</v>
      </c>
      <c r="C4" s="48">
        <v>1</v>
      </c>
      <c r="D4" s="73">
        <v>0</v>
      </c>
      <c r="E4" s="73">
        <f>B4*C4+D4</f>
        <v>0</v>
      </c>
    </row>
    <row r="5" spans="1:5" x14ac:dyDescent="0.25">
      <c r="A5" s="75" t="s">
        <v>23</v>
      </c>
      <c r="B5" s="48">
        <v>0</v>
      </c>
      <c r="C5" s="48">
        <v>1</v>
      </c>
      <c r="D5" s="73">
        <v>0</v>
      </c>
      <c r="E5" s="73">
        <f t="shared" ref="E5:E10" si="0">B5*C5+D5</f>
        <v>0</v>
      </c>
    </row>
    <row r="6" spans="1:5" x14ac:dyDescent="0.25">
      <c r="A6" s="75" t="s">
        <v>24</v>
      </c>
      <c r="B6" s="48">
        <v>0</v>
      </c>
      <c r="C6" s="48">
        <v>1</v>
      </c>
      <c r="D6" s="73">
        <v>0</v>
      </c>
      <c r="E6" s="73">
        <v>0</v>
      </c>
    </row>
    <row r="7" spans="1:5" x14ac:dyDescent="0.25">
      <c r="A7" s="46" t="s">
        <v>107</v>
      </c>
      <c r="B7" s="48">
        <v>0</v>
      </c>
      <c r="C7" s="48">
        <v>1</v>
      </c>
      <c r="D7" s="73">
        <v>0</v>
      </c>
      <c r="E7" s="73">
        <f t="shared" si="0"/>
        <v>0</v>
      </c>
    </row>
    <row r="8" spans="1:5" ht="15.75" x14ac:dyDescent="0.25">
      <c r="A8" s="75" t="s">
        <v>91</v>
      </c>
      <c r="B8" s="48">
        <v>0</v>
      </c>
      <c r="C8" s="48">
        <v>1</v>
      </c>
      <c r="D8" s="73">
        <v>0</v>
      </c>
      <c r="E8" s="73">
        <f t="shared" si="0"/>
        <v>0</v>
      </c>
    </row>
    <row r="9" spans="1:5" ht="15.75" x14ac:dyDescent="0.25">
      <c r="A9" s="75" t="s">
        <v>92</v>
      </c>
      <c r="B9" s="48">
        <v>4</v>
      </c>
      <c r="C9" s="48">
        <v>1</v>
      </c>
      <c r="D9" s="73">
        <v>0</v>
      </c>
      <c r="E9" s="73">
        <f t="shared" si="0"/>
        <v>4</v>
      </c>
    </row>
    <row r="10" spans="1:5" ht="15.75" x14ac:dyDescent="0.25">
      <c r="A10" s="75" t="s">
        <v>93</v>
      </c>
      <c r="B10" s="48">
        <v>0</v>
      </c>
      <c r="C10" s="48">
        <v>1</v>
      </c>
      <c r="D10" s="73">
        <v>0</v>
      </c>
      <c r="E10" s="73">
        <f t="shared" si="0"/>
        <v>0</v>
      </c>
    </row>
    <row r="11" spans="1:5" x14ac:dyDescent="0.25">
      <c r="A11" s="76"/>
      <c r="B11" s="74"/>
      <c r="C11" s="74"/>
      <c r="D11" s="59" t="s">
        <v>103</v>
      </c>
      <c r="E11" s="59">
        <f>SUM(E4:E10)</f>
        <v>4</v>
      </c>
    </row>
    <row r="12" spans="1:5" x14ac:dyDescent="0.25">
      <c r="A12" s="37"/>
      <c r="B12" s="37"/>
      <c r="C12" s="37"/>
      <c r="D12" s="37"/>
      <c r="E12" s="37"/>
    </row>
    <row r="13" spans="1:5" s="4" customFormat="1" x14ac:dyDescent="0.25">
      <c r="A13" s="37"/>
      <c r="B13" s="37"/>
      <c r="C13" s="37"/>
      <c r="D13" s="87">
        <f>SUM('Table 1'!G37:I37)</f>
        <v>138</v>
      </c>
      <c r="E13" s="37" t="s">
        <v>105</v>
      </c>
    </row>
    <row r="14" spans="1:5" x14ac:dyDescent="0.25">
      <c r="A14" s="37"/>
      <c r="B14" s="37"/>
      <c r="C14" s="37"/>
      <c r="D14" s="85">
        <f>D13/E11</f>
        <v>34.5</v>
      </c>
      <c r="E14" s="39" t="s">
        <v>104</v>
      </c>
    </row>
    <row r="15" spans="1:5" x14ac:dyDescent="0.25">
      <c r="A15" s="37"/>
      <c r="B15" s="37"/>
      <c r="C15" s="37"/>
      <c r="D15" s="37"/>
      <c r="E15" s="3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Labor Rates</vt:lpstr>
      <vt:lpstr>Table 1</vt:lpstr>
      <vt:lpstr>Table 2</vt:lpstr>
      <vt:lpstr># Responses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Bevington</dc:creator>
  <cp:lastModifiedBy>wwrigley</cp:lastModifiedBy>
  <cp:lastPrinted>2017-11-30T18:32:23Z</cp:lastPrinted>
  <dcterms:created xsi:type="dcterms:W3CDTF">2017-11-07T09:58:47Z</dcterms:created>
  <dcterms:modified xsi:type="dcterms:W3CDTF">2018-11-23T14:09:13Z</dcterms:modified>
</cp:coreProperties>
</file>