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F:\New ICRs\"/>
    </mc:Choice>
  </mc:AlternateContent>
  <bookViews>
    <workbookView xWindow="0" yWindow="0" windowWidth="19200" windowHeight="7965"/>
  </bookViews>
  <sheets>
    <sheet name="industry" sheetId="1" r:id="rId1"/>
    <sheet name="agency" sheetId="2" r:id="rId2"/>
    <sheet name="O&amp;M" sheetId="3" r:id="rId3"/>
    <sheet name="Total Annual Responses" sheetId="4" r:id="rId4"/>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39" i="1" l="1"/>
  <c r="I16" i="2"/>
  <c r="I8" i="1"/>
  <c r="D36" i="1" l="1"/>
  <c r="D35" i="1"/>
  <c r="D34" i="1"/>
  <c r="D33" i="1"/>
  <c r="D25" i="1"/>
  <c r="D24" i="1"/>
  <c r="D23" i="1"/>
  <c r="D22" i="1"/>
  <c r="D21" i="1"/>
  <c r="D17" i="1"/>
  <c r="F17" i="1" s="1"/>
  <c r="D16" i="1"/>
  <c r="D15" i="1"/>
  <c r="D14" i="1"/>
  <c r="D12" i="1"/>
  <c r="D11" i="1"/>
  <c r="D8" i="1"/>
  <c r="H17" i="1" l="1"/>
  <c r="G17" i="1"/>
  <c r="I17" i="1" s="1"/>
  <c r="K38" i="1"/>
  <c r="I40" i="1" l="1"/>
  <c r="G9" i="3" l="1"/>
  <c r="D9" i="3"/>
  <c r="E13" i="2" l="1"/>
  <c r="E34" i="1"/>
  <c r="E25" i="1"/>
  <c r="K22" i="1" s="1"/>
  <c r="E12" i="1" l="1"/>
  <c r="F15" i="2" l="1"/>
  <c r="F14" i="2"/>
  <c r="F13" i="2"/>
  <c r="F12" i="2"/>
  <c r="G12" i="2" s="1"/>
  <c r="F11" i="2"/>
  <c r="G11" i="2" s="1"/>
  <c r="F10" i="2"/>
  <c r="F5" i="2"/>
  <c r="F34" i="1"/>
  <c r="H34" i="1" s="1"/>
  <c r="F35" i="1"/>
  <c r="G35" i="1" s="1"/>
  <c r="F36" i="1"/>
  <c r="H36" i="1" s="1"/>
  <c r="F33" i="1"/>
  <c r="F25" i="1"/>
  <c r="F24" i="1"/>
  <c r="F23" i="1"/>
  <c r="F22" i="1"/>
  <c r="F21" i="1"/>
  <c r="F16" i="1"/>
  <c r="F15" i="1"/>
  <c r="F14" i="1"/>
  <c r="F12" i="1"/>
  <c r="F11" i="1"/>
  <c r="H11" i="1" s="1"/>
  <c r="F8" i="1"/>
  <c r="G33" i="1" l="1"/>
  <c r="H11" i="2"/>
  <c r="I11" i="2" s="1"/>
  <c r="H12" i="2"/>
  <c r="I12" i="2" s="1"/>
  <c r="H15" i="2"/>
  <c r="G15" i="2"/>
  <c r="I15" i="2" s="1"/>
  <c r="G14" i="2"/>
  <c r="H14" i="2"/>
  <c r="H13" i="2"/>
  <c r="G13" i="2"/>
  <c r="H10" i="2"/>
  <c r="G10" i="2"/>
  <c r="I10" i="2" s="1"/>
  <c r="H5" i="2"/>
  <c r="G5" i="2"/>
  <c r="I5" i="2" s="1"/>
  <c r="G25" i="1"/>
  <c r="H25" i="1"/>
  <c r="G24" i="1"/>
  <c r="H24" i="1"/>
  <c r="G23" i="1"/>
  <c r="H23" i="1"/>
  <c r="G22" i="1"/>
  <c r="H22" i="1"/>
  <c r="G21" i="1"/>
  <c r="H21" i="1"/>
  <c r="G16" i="1"/>
  <c r="H16" i="1"/>
  <c r="G15" i="1"/>
  <c r="H15" i="1"/>
  <c r="G14" i="1"/>
  <c r="H14" i="1"/>
  <c r="G12" i="1"/>
  <c r="H12" i="1"/>
  <c r="G11" i="1"/>
  <c r="I11" i="1" s="1"/>
  <c r="G8" i="1"/>
  <c r="H8" i="1"/>
  <c r="G36" i="1"/>
  <c r="I36" i="1" s="1"/>
  <c r="G34" i="1"/>
  <c r="I34" i="1" s="1"/>
  <c r="H35" i="1"/>
  <c r="I35" i="1" s="1"/>
  <c r="H33" i="1"/>
  <c r="F26" i="1" l="1"/>
  <c r="I14" i="2"/>
  <c r="I21" i="1"/>
  <c r="I22" i="1"/>
  <c r="F16" i="2"/>
  <c r="I13" i="2"/>
  <c r="F38" i="1"/>
  <c r="I24" i="1"/>
  <c r="I15" i="1"/>
  <c r="I25" i="1"/>
  <c r="I23" i="1"/>
  <c r="I12" i="1"/>
  <c r="I16" i="1"/>
  <c r="I14" i="1"/>
  <c r="I33" i="1"/>
  <c r="I38" i="1" s="1"/>
  <c r="F39" i="1" l="1"/>
  <c r="K39" i="1" s="1"/>
  <c r="I26" i="1"/>
  <c r="I41" i="1" s="1"/>
</calcChain>
</file>

<file path=xl/comments1.xml><?xml version="1.0" encoding="utf-8"?>
<comments xmlns="http://schemas.openxmlformats.org/spreadsheetml/2006/main">
  <authors>
    <author>Owens, Katharine</author>
  </authors>
  <commentList>
    <comment ref="K39" authorId="0" shapeId="0">
      <text>
        <r>
          <rPr>
            <b/>
            <sz val="9"/>
            <color indexed="81"/>
            <rFont val="Tahoma"/>
            <charset val="1"/>
          </rPr>
          <t>Owens, Katharine:</t>
        </r>
        <r>
          <rPr>
            <sz val="9"/>
            <color indexed="81"/>
            <rFont val="Tahoma"/>
            <charset val="1"/>
          </rPr>
          <t xml:space="preserve">
Why is Labor Burden &amp; Cost used in this calculation? How do we arrive at hours when we're diving dollars by # of reports?</t>
        </r>
      </text>
    </comment>
  </commentList>
</comments>
</file>

<file path=xl/sharedStrings.xml><?xml version="1.0" encoding="utf-8"?>
<sst xmlns="http://schemas.openxmlformats.org/spreadsheetml/2006/main" count="144" uniqueCount="128">
  <si>
    <t>Burden item</t>
  </si>
  <si>
    <t>1.  Applications</t>
  </si>
  <si>
    <t>N/A</t>
  </si>
  <si>
    <t>2.  Survey and Studies</t>
  </si>
  <si>
    <t>3.  Reporting requirements</t>
  </si>
  <si>
    <t xml:space="preserve">     B.  Required activities</t>
  </si>
  <si>
    <t>1)  Initial performance test and reports</t>
  </si>
  <si>
    <t xml:space="preserve">     C.  Create information</t>
  </si>
  <si>
    <t>See 3B</t>
  </si>
  <si>
    <t xml:space="preserve">     D.  Gather existing information</t>
  </si>
  <si>
    <t>See 3E</t>
  </si>
  <si>
    <t xml:space="preserve">     E.  Write Report</t>
  </si>
  <si>
    <r>
      <t xml:space="preserve">3)  Initial test report </t>
    </r>
    <r>
      <rPr>
        <vertAlign val="superscript"/>
        <sz val="10"/>
        <color rgb="FF000000"/>
        <rFont val="Times New Roman"/>
        <family val="1"/>
      </rPr>
      <t>c</t>
    </r>
  </si>
  <si>
    <t>Subtotal for Reporting Requirements</t>
  </si>
  <si>
    <t>4.  Recordkeeping requirements</t>
  </si>
  <si>
    <t>See 3A</t>
  </si>
  <si>
    <t xml:space="preserve">     B.  Plan activities</t>
  </si>
  <si>
    <t xml:space="preserve">     C.  Implement activities</t>
  </si>
  <si>
    <t xml:space="preserve">     D.  Develop record system</t>
  </si>
  <si>
    <t xml:space="preserve">     E.  Record information</t>
  </si>
  <si>
    <t xml:space="preserve">3)  Records of employee review of operations manual </t>
  </si>
  <si>
    <t>F.  Perform Audits</t>
  </si>
  <si>
    <t>Subtotal for Recordkeeping Requirements</t>
  </si>
  <si>
    <t>Activity</t>
  </si>
  <si>
    <t>3.  Required activities</t>
  </si>
  <si>
    <t xml:space="preserve">     A.  Create information</t>
  </si>
  <si>
    <t xml:space="preserve">     B.  Gather information</t>
  </si>
  <si>
    <t>See 3A &amp;  3F</t>
  </si>
  <si>
    <t xml:space="preserve">     C.  Report reviews</t>
  </si>
  <si>
    <r>
      <t xml:space="preserve">2)  Review initial compliance test report </t>
    </r>
    <r>
      <rPr>
        <vertAlign val="superscript"/>
        <sz val="10"/>
        <color rgb="FF000000"/>
        <rFont val="Times New Roman"/>
        <family val="1"/>
      </rPr>
      <t>c</t>
    </r>
  </si>
  <si>
    <t>Assumptions:</t>
  </si>
  <si>
    <t>(A)
Person hours per occurrence</t>
  </si>
  <si>
    <t>(B)
No. of occurrences per respondent per year</t>
  </si>
  <si>
    <t>(C)
Person hours per respondent per year
(C=AxB)</t>
  </si>
  <si>
    <t>(E)
Technical person- hours per year
(E=CxD)</t>
  </si>
  <si>
    <t>(F)
Management person hours per year
(Ex0.05)</t>
  </si>
  <si>
    <t>(G)
Clerical person hours per year
(Ex0.1)</t>
  </si>
  <si>
    <r>
      <t>(D)
Respondents per year</t>
    </r>
    <r>
      <rPr>
        <vertAlign val="superscript"/>
        <sz val="12"/>
        <color theme="1"/>
        <rFont val="Times New Roman"/>
        <family val="1"/>
      </rPr>
      <t>a</t>
    </r>
  </si>
  <si>
    <r>
      <t>(H)
Total Cost per year</t>
    </r>
    <r>
      <rPr>
        <vertAlign val="superscript"/>
        <sz val="10"/>
        <color theme="1"/>
        <rFont val="Times New Roman"/>
        <family val="1"/>
      </rPr>
      <t>b</t>
    </r>
  </si>
  <si>
    <r>
      <t>c</t>
    </r>
    <r>
      <rPr>
        <sz val="10"/>
        <color rgb="FF000000"/>
        <rFont val="Times New Roman"/>
        <family val="1"/>
      </rPr>
      <t xml:space="preserve"> We have assumed that this is a one-time only cost.</t>
    </r>
  </si>
  <si>
    <t>(A)
EPA person- hours per occurrence</t>
  </si>
  <si>
    <t>(B)
No. of occurrences per plant per year</t>
  </si>
  <si>
    <r>
      <t>(D)
Plants per year</t>
    </r>
    <r>
      <rPr>
        <vertAlign val="superscript"/>
        <sz val="12"/>
        <color theme="1"/>
        <rFont val="Times New Roman"/>
        <family val="1"/>
      </rPr>
      <t>a</t>
    </r>
  </si>
  <si>
    <r>
      <t>(H)
Cost, $</t>
    </r>
    <r>
      <rPr>
        <vertAlign val="superscript"/>
        <sz val="12"/>
        <color theme="1"/>
        <rFont val="Times New Roman"/>
        <family val="1"/>
      </rPr>
      <t>b</t>
    </r>
  </si>
  <si>
    <t>(C)
EPA person- hours per plant per year
(C=AxB)</t>
  </si>
  <si>
    <t>(F)
Management person-hours per year
(Ex0.05)</t>
  </si>
  <si>
    <t>(G)
Clerical person-hours per year
(Ex0.1)</t>
  </si>
  <si>
    <t>(E)
Technical person-hours per year
(E=CxD)</t>
  </si>
  <si>
    <t>2.  Familiarization with the regulatory requirements</t>
  </si>
  <si>
    <r>
      <t xml:space="preserve">1) Notification of final compliance </t>
    </r>
    <r>
      <rPr>
        <vertAlign val="superscript"/>
        <sz val="10"/>
        <color rgb="FF000000"/>
        <rFont val="Times New Roman"/>
        <family val="1"/>
      </rPr>
      <t>c</t>
    </r>
  </si>
  <si>
    <r>
      <t xml:space="preserve">5)  Review waste management plan </t>
    </r>
    <r>
      <rPr>
        <vertAlign val="superscript"/>
        <sz val="10"/>
        <color rgb="FF000000"/>
        <rFont val="Times New Roman"/>
        <family val="1"/>
      </rPr>
      <t>c</t>
    </r>
  </si>
  <si>
    <t>Table 1: Annual Respondent Burden and Cost – NSPS for Other Solid Waste Incineration Units (40 CFR Part 60, Subpart EEEE).</t>
  </si>
  <si>
    <t>Table 2: Average Annual EPA Burden and Cost – NSPS for Other Solid Waste Incineration Units (40 CFR Part 60, Subpart EEEE)(Renewal).</t>
  </si>
  <si>
    <t>2)  CEMS demonstration (CO, O2)</t>
  </si>
  <si>
    <r>
      <t xml:space="preserve">4)  Daily calibration and operation </t>
    </r>
    <r>
      <rPr>
        <vertAlign val="superscript"/>
        <sz val="10"/>
        <color rgb="FF000000"/>
        <rFont val="Times New Roman"/>
        <family val="1"/>
      </rPr>
      <t>e</t>
    </r>
  </si>
  <si>
    <r>
      <t>e</t>
    </r>
    <r>
      <rPr>
        <sz val="10"/>
        <color rgb="FF000000"/>
        <rFont val="Times New Roman"/>
        <family val="1"/>
      </rPr>
      <t xml:space="preserve">  We have assumed that each respondent will take 1 hour 250 times per year to record daily calibration and operation.</t>
    </r>
  </si>
  <si>
    <t>a) Initial demonstration</t>
  </si>
  <si>
    <r>
      <t>1)  Preconstruction report</t>
    </r>
    <r>
      <rPr>
        <vertAlign val="superscript"/>
        <sz val="10"/>
        <color rgb="FF000000"/>
        <rFont val="Times New Roman"/>
        <family val="1"/>
      </rPr>
      <t>c</t>
    </r>
    <r>
      <rPr>
        <sz val="10"/>
        <color rgb="FF000000"/>
        <rFont val="Times New Roman"/>
        <family val="1"/>
      </rPr>
      <t xml:space="preserve"> </t>
    </r>
  </si>
  <si>
    <r>
      <t>2)  Startup notification</t>
    </r>
    <r>
      <rPr>
        <vertAlign val="superscript"/>
        <sz val="10"/>
        <color rgb="FF000000"/>
        <rFont val="Times New Roman"/>
        <family val="1"/>
      </rPr>
      <t>c</t>
    </r>
  </si>
  <si>
    <r>
      <t xml:space="preserve">1)  Records of SSM </t>
    </r>
    <r>
      <rPr>
        <vertAlign val="superscript"/>
        <sz val="10"/>
        <color rgb="FF000000"/>
        <rFont val="Times New Roman"/>
        <family val="1"/>
      </rPr>
      <t>g</t>
    </r>
  </si>
  <si>
    <r>
      <t xml:space="preserve">4)  Record of control devices operating parameters </t>
    </r>
    <r>
      <rPr>
        <vertAlign val="superscript"/>
        <sz val="10"/>
        <color rgb="FF000000"/>
        <rFont val="Times New Roman"/>
        <family val="1"/>
      </rPr>
      <t>g</t>
    </r>
  </si>
  <si>
    <r>
      <t xml:space="preserve">g </t>
    </r>
    <r>
      <rPr>
        <sz val="10"/>
        <color rgb="FF000000"/>
        <rFont val="Times New Roman"/>
        <family val="1"/>
      </rPr>
      <t xml:space="preserve"> We have assumed that each respondent will record information 52 times per year.</t>
    </r>
  </si>
  <si>
    <r>
      <t>TOTAL LABOR BURDEN AND COST (rounded)</t>
    </r>
    <r>
      <rPr>
        <b/>
        <vertAlign val="superscript"/>
        <sz val="10"/>
        <color theme="1"/>
        <rFont val="Times New Roman"/>
        <family val="1"/>
      </rPr>
      <t>h</t>
    </r>
  </si>
  <si>
    <r>
      <t>GRAND TOTAL (Labor Cost + Capital/O&amp;M)</t>
    </r>
    <r>
      <rPr>
        <b/>
        <vertAlign val="superscript"/>
        <sz val="10"/>
        <color rgb="FF000000"/>
        <rFont val="Times New Roman"/>
        <family val="1"/>
      </rPr>
      <t>h</t>
    </r>
  </si>
  <si>
    <r>
      <t>TOTAL Capital and O&amp;M Cost (rounded)</t>
    </r>
    <r>
      <rPr>
        <b/>
        <vertAlign val="superscript"/>
        <sz val="10"/>
        <color rgb="FF000000"/>
        <rFont val="Times New Roman"/>
        <family val="1"/>
      </rPr>
      <t>h</t>
    </r>
  </si>
  <si>
    <r>
      <t xml:space="preserve">h </t>
    </r>
    <r>
      <rPr>
        <sz val="10"/>
        <color rgb="FF000000"/>
        <rFont val="Times New Roman"/>
        <family val="1"/>
      </rPr>
      <t>Totals have been rounded to 3 significant figures. Figures may not add exactly due to rounding.</t>
    </r>
  </si>
  <si>
    <r>
      <t xml:space="preserve">3) Review annual compliance report </t>
    </r>
    <r>
      <rPr>
        <vertAlign val="superscript"/>
        <sz val="10"/>
        <color rgb="FF000000"/>
        <rFont val="Times New Roman"/>
        <family val="1"/>
      </rPr>
      <t>d</t>
    </r>
  </si>
  <si>
    <t>hrs/response</t>
  </si>
  <si>
    <r>
      <t>a</t>
    </r>
    <r>
      <rPr>
        <sz val="10"/>
        <color rgb="FF000000"/>
        <rFont val="Times New Roman"/>
        <family val="1"/>
      </rPr>
      <t xml:space="preserve"> On average, EPA expects 55 new units to be constructed or in operation per year over the next three years. This assumption is based on one new unit per state or U.S. protectorate per year, including American Samoa, Puerto Rico, Virgin Islands, and Northern Mariana Islands.                         </t>
    </r>
  </si>
  <si>
    <r>
      <t>d</t>
    </r>
    <r>
      <rPr>
        <sz val="10"/>
        <color rgb="FF000000"/>
        <rFont val="Times New Roman"/>
        <family val="1"/>
      </rPr>
      <t xml:space="preserve">  We have assumed that only 20% of respondents would be required to repeat a performance test.</t>
    </r>
  </si>
  <si>
    <r>
      <t>5)  Semiannual deviation reports</t>
    </r>
    <r>
      <rPr>
        <vertAlign val="superscript"/>
        <sz val="10"/>
        <color rgb="FF000000"/>
        <rFont val="Times New Roman"/>
        <family val="1"/>
      </rPr>
      <t>i</t>
    </r>
  </si>
  <si>
    <r>
      <t>4)  Annual compliance reports</t>
    </r>
    <r>
      <rPr>
        <vertAlign val="superscript"/>
        <sz val="10"/>
        <color rgb="FF000000"/>
        <rFont val="Times New Roman"/>
        <family val="1"/>
      </rPr>
      <t>f</t>
    </r>
  </si>
  <si>
    <r>
      <t xml:space="preserve">2)  Records of emission rate computations, all emission exceedances and periods when there is no data </t>
    </r>
    <r>
      <rPr>
        <vertAlign val="superscript"/>
        <sz val="10"/>
        <color rgb="FF000000"/>
        <rFont val="Times New Roman"/>
        <family val="1"/>
      </rPr>
      <t>g, i</t>
    </r>
  </si>
  <si>
    <r>
      <t xml:space="preserve">b) Repeat of initial performance tests </t>
    </r>
    <r>
      <rPr>
        <vertAlign val="superscript"/>
        <sz val="10"/>
        <color rgb="FF000000"/>
        <rFont val="Times New Roman"/>
        <family val="1"/>
      </rPr>
      <t>c,d</t>
    </r>
  </si>
  <si>
    <r>
      <t xml:space="preserve">     D.  Annual summary report </t>
    </r>
    <r>
      <rPr>
        <vertAlign val="superscript"/>
        <sz val="10"/>
        <color rgb="FF000000"/>
        <rFont val="Times New Roman"/>
        <family val="1"/>
      </rPr>
      <t>f</t>
    </r>
  </si>
  <si>
    <r>
      <t>TOTAL ANNUAL BURDEN AND COST (rounded)</t>
    </r>
    <r>
      <rPr>
        <b/>
        <vertAlign val="superscript"/>
        <sz val="10"/>
        <color theme="1"/>
        <rFont val="Times New Roman"/>
        <family val="1"/>
      </rPr>
      <t>g</t>
    </r>
  </si>
  <si>
    <r>
      <t>f</t>
    </r>
    <r>
      <rPr>
        <sz val="12"/>
        <color rgb="FF000000"/>
        <rFont val="Times New Roman"/>
        <family val="1"/>
      </rPr>
      <t xml:space="preserve"> </t>
    </r>
    <r>
      <rPr>
        <sz val="10"/>
        <color rgb="FF000000"/>
        <rFont val="Times New Roman"/>
        <family val="1"/>
      </rPr>
      <t>We have assumed that all affected facilities will be required to prepare an annual summary plan.</t>
    </r>
  </si>
  <si>
    <r>
      <t xml:space="preserve">g  </t>
    </r>
    <r>
      <rPr>
        <sz val="10"/>
        <color rgb="FF000000"/>
        <rFont val="Times New Roman"/>
        <family val="1"/>
      </rPr>
      <t>Totals have been rounded to 3 significant figures. Figures may not add exactly due to rounding.</t>
    </r>
  </si>
  <si>
    <r>
      <t xml:space="preserve">4)  Review semiannual deviation reports </t>
    </r>
    <r>
      <rPr>
        <vertAlign val="superscript"/>
        <sz val="10"/>
        <color rgb="FF000000"/>
        <rFont val="Times New Roman"/>
        <family val="1"/>
      </rPr>
      <t>e</t>
    </r>
  </si>
  <si>
    <r>
      <t xml:space="preserve">i </t>
    </r>
    <r>
      <rPr>
        <sz val="10"/>
        <color rgb="FF000000"/>
        <rFont val="Times New Roman"/>
        <family val="1"/>
      </rPr>
      <t>We have assumed that 10 percent of the average number of respondents (110 x 0.10) will report exceedances.</t>
    </r>
  </si>
  <si>
    <t>respones</t>
  </si>
  <si>
    <r>
      <t>3)  Annual performance tests and test reports (PM, dioxins/furans, opacity, fugitives, HCl, Cd, Pb, Hg)</t>
    </r>
    <r>
      <rPr>
        <vertAlign val="superscript"/>
        <sz val="10"/>
        <color rgb="FF000000"/>
        <rFont val="Times New Roman"/>
        <family val="1"/>
      </rPr>
      <t>f</t>
    </r>
  </si>
  <si>
    <t>Capital/Startup vs. Operation and Maintenance (O&amp;M) Costs</t>
  </si>
  <si>
    <t>(A)</t>
  </si>
  <si>
    <t>Continuous Monitoring Device</t>
  </si>
  <si>
    <t>(B)</t>
  </si>
  <si>
    <t>Capital/Startup Cost for One Respondent</t>
  </si>
  <si>
    <t>(C)</t>
  </si>
  <si>
    <t xml:space="preserve">Number of New Respondents </t>
  </si>
  <si>
    <t>(D)</t>
  </si>
  <si>
    <t>Total Capital/Startup Cost, (B X C)</t>
  </si>
  <si>
    <t>(E)</t>
  </si>
  <si>
    <t>Annual O&amp;M Costs for One Respondent</t>
  </si>
  <si>
    <t>(F)</t>
  </si>
  <si>
    <t>Number of Respondents with O&amp;M</t>
  </si>
  <si>
    <t>(G)</t>
  </si>
  <si>
    <t>Total O&amp;M,</t>
  </si>
  <si>
    <t>(E X F)</t>
  </si>
  <si>
    <t xml:space="preserve">Continuous emission monitoring system </t>
  </si>
  <si>
    <r>
      <t xml:space="preserve">     A.  Familiarize with rule requirements</t>
    </r>
    <r>
      <rPr>
        <vertAlign val="superscript"/>
        <sz val="10"/>
        <color theme="1"/>
        <rFont val="Times New Roman"/>
        <family val="1"/>
      </rPr>
      <t>c</t>
    </r>
  </si>
  <si>
    <t xml:space="preserve">     A. Familiarize with rule requirementsc</t>
  </si>
  <si>
    <r>
      <t xml:space="preserve">e </t>
    </r>
    <r>
      <rPr>
        <sz val="10"/>
        <color rgb="FF000000"/>
        <rFont val="Times New Roman"/>
        <family val="1"/>
      </rPr>
      <t>We have assumed that 10 percent of the average number of respondents (110 x 0.10) will report exceedances.</t>
    </r>
  </si>
  <si>
    <r>
      <t>f</t>
    </r>
    <r>
      <rPr>
        <sz val="10"/>
        <color rgb="FF000000"/>
        <rFont val="Times New Roman"/>
        <family val="1"/>
      </rPr>
      <t xml:space="preserve">  Average number of existing respondents for the three-year period expect to submit an annual report ((0 + 55 + 110)/3 = 55). Annual testing and compliance reports are required to be submitted 12 months following the initial test report. Therefore, no new respondents are anticipated to submit an annual compliance report in the first year of reporting.</t>
    </r>
  </si>
  <si>
    <r>
      <t>d</t>
    </r>
    <r>
      <rPr>
        <sz val="10"/>
        <color rgb="FF000000"/>
        <rFont val="Times New Roman"/>
        <family val="1"/>
      </rPr>
      <t xml:space="preserve"> Average number of existing respondents for the three-year period expect to submit an annual report. Annual testing and compliance reports are required to be submitted 12 months following the initial test report. Therefore, no new respondents are anticipated to submit an annual compliance report in the first year of reporting.</t>
    </r>
  </si>
  <si>
    <t>Labor Burden &amp; cost ($)</t>
  </si>
  <si>
    <t>Total Respondent Responses (ea)</t>
  </si>
  <si>
    <r>
      <t xml:space="preserve">a) Initial performance tests (PM, dioxins/furans, opacity, fugitives, HCl, Cd, Pb, Hg) </t>
    </r>
    <r>
      <rPr>
        <vertAlign val="superscript"/>
        <sz val="10"/>
        <color rgb="FF000000"/>
        <rFont val="Times New Roman"/>
        <family val="1"/>
      </rPr>
      <t>c</t>
    </r>
  </si>
  <si>
    <t>Total Annual Responses</t>
  </si>
  <si>
    <t>Information Collection Activity</t>
  </si>
  <si>
    <t>Number of Respondents</t>
  </si>
  <si>
    <t>Number of Responses</t>
  </si>
  <si>
    <t>Number of Existing Respondents That Keep Records But Do Not Submit Reports</t>
  </si>
  <si>
    <t>E=(BxC)+D</t>
  </si>
  <si>
    <t>Notification to commence construction</t>
  </si>
  <si>
    <t>Notification of initial startup</t>
  </si>
  <si>
    <t>Initial test report</t>
  </si>
  <si>
    <t>Annual compliance reports</t>
  </si>
  <si>
    <r>
      <t xml:space="preserve">Semiannual deviation reports </t>
    </r>
    <r>
      <rPr>
        <vertAlign val="superscript"/>
        <sz val="10"/>
        <color theme="1"/>
        <rFont val="Times New Roman"/>
        <family val="1"/>
      </rPr>
      <t>a</t>
    </r>
  </si>
  <si>
    <r>
      <t>11</t>
    </r>
    <r>
      <rPr>
        <sz val="8"/>
        <color theme="1"/>
        <rFont val="Times New Roman"/>
        <family val="1"/>
      </rPr>
      <t>  </t>
    </r>
  </si>
  <si>
    <t>Total</t>
  </si>
  <si>
    <t>Person-hours per year</t>
  </si>
  <si>
    <t>See response to comments in supporting statement, but note that we have pulled Total Annual Response table into file to clarify origin of responses.</t>
  </si>
  <si>
    <r>
      <t xml:space="preserve">      5) Waste management plan </t>
    </r>
    <r>
      <rPr>
        <vertAlign val="superscript"/>
        <sz val="10"/>
        <color rgb="FFFF0000"/>
        <rFont val="Times New Roman"/>
        <family val="1"/>
      </rPr>
      <t>c</t>
    </r>
  </si>
  <si>
    <r>
      <t>c</t>
    </r>
    <r>
      <rPr>
        <sz val="10"/>
        <color rgb="FF000000"/>
        <rFont val="Times New Roman"/>
        <family val="1"/>
      </rPr>
      <t xml:space="preserve">  We have assumed that this is a one-time only cost for new respondents.</t>
    </r>
    <r>
      <rPr>
        <vertAlign val="superscript"/>
        <sz val="10"/>
        <color rgb="FF000000"/>
        <rFont val="Times New Roman"/>
        <family val="1"/>
      </rPr>
      <t xml:space="preserve"> </t>
    </r>
    <r>
      <rPr>
        <sz val="10"/>
        <color rgb="FFFF0000"/>
        <rFont val="Times New Roman"/>
        <family val="1"/>
      </rPr>
      <t>Note that the waste management plan is submitted as part of the preconstruction report.</t>
    </r>
  </si>
  <si>
    <t>Per comments on SS, have added hours for development of waste management plan. Note, however, per 60.2952, this is submitted with the preconstruction report.</t>
  </si>
  <si>
    <t>Updated to 2018 labor rates</t>
  </si>
  <si>
    <r>
      <t>b</t>
    </r>
    <r>
      <rPr>
        <sz val="10"/>
        <color rgb="FF000000"/>
        <rFont val="Times New Roman"/>
        <family val="1"/>
      </rPr>
      <t xml:space="preserve"> This ICR uses the following labor rates: </t>
    </r>
    <r>
      <rPr>
        <sz val="10"/>
        <color rgb="FFFF0000"/>
        <rFont val="Times New Roman"/>
        <family val="1"/>
      </rPr>
      <t>$48.75 (technical), $65.71 (managerial), and $26.38 (clerical</t>
    </r>
    <r>
      <rPr>
        <sz val="10"/>
        <color rgb="FF000000"/>
        <rFont val="Times New Roman"/>
        <family val="1"/>
      </rPr>
      <t>).  These rates are from the Office of Personnel Management (OPM), 201</t>
    </r>
    <r>
      <rPr>
        <sz val="10"/>
        <color rgb="FFFF0000"/>
        <rFont val="Times New Roman"/>
        <family val="1"/>
      </rPr>
      <t xml:space="preserve">8 </t>
    </r>
    <r>
      <rPr>
        <sz val="10"/>
        <color rgb="FF000000"/>
        <rFont val="Times New Roman"/>
        <family val="1"/>
      </rPr>
      <t>General Schedule, which excludes locality rates of pay.  The rates have been increased by 60 percent to account for the benefit packages available to government employees.</t>
    </r>
  </si>
  <si>
    <r>
      <t xml:space="preserve">b  </t>
    </r>
    <r>
      <rPr>
        <sz val="10"/>
        <color rgb="FF000000"/>
        <rFont val="Times New Roman"/>
        <family val="1"/>
      </rPr>
      <t>This ICR uses the following labor rates:</t>
    </r>
    <r>
      <rPr>
        <sz val="10"/>
        <color rgb="FFFF0000"/>
        <rFont val="Times New Roman"/>
        <family val="1"/>
      </rPr>
      <t xml:space="preserve"> $117.92 (technical), $147.40 (managerial), and $57.02 (clerical)</t>
    </r>
    <r>
      <rPr>
        <sz val="10"/>
        <color rgb="FF000000"/>
        <rFont val="Times New Roman"/>
        <family val="1"/>
      </rPr>
      <t>.  These rates are from the United States Department of Labor, Bureau of Labor Statistics, June 201</t>
    </r>
    <r>
      <rPr>
        <sz val="10"/>
        <color rgb="FFFF0000"/>
        <rFont val="Times New Roman"/>
        <family val="1"/>
      </rPr>
      <t>8</t>
    </r>
    <r>
      <rPr>
        <sz val="10"/>
        <color rgb="FF000000"/>
        <rFont val="Times New Roman"/>
        <family val="1"/>
      </rPr>
      <t>, “Table 2. Civilian workers, by occupational and industry group.”  The rates are from column 1, “Total compensation.”  They have been increased by 110 percent to account for the benefit packages available to those employed by private industry.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</si>
</sst>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8" formatCode="&quot;$&quot;#,##0.00_);[Red]\(&quot;$&quot;#,##0.00\)"/>
    <numFmt numFmtId="43" formatCode="_(* #,##0.00_);_(* \(#,##0.00\);_(* &quot;-&quot;??_);_(@_)"/>
  </numFmts>
  <fonts count="25" x14ac:knownFonts="1">
    <font>
      <sz val="11"/>
      <color theme="1"/>
      <name val="Calibri"/>
      <family val="2"/>
      <scheme val="minor"/>
    </font>
    <font>
      <sz val="10"/>
      <color theme="1"/>
      <name val="Times New Roman"/>
      <family val="1"/>
    </font>
    <font>
      <b/>
      <sz val="10"/>
      <color theme="1"/>
      <name val="Times New Roman"/>
      <family val="1"/>
    </font>
    <font>
      <b/>
      <vertAlign val="superscript"/>
      <sz val="10"/>
      <color theme="1"/>
      <name val="Times New Roman"/>
      <family val="1"/>
    </font>
    <font>
      <sz val="10"/>
      <color rgb="FF000000"/>
      <name val="Times New Roman"/>
      <family val="1"/>
    </font>
    <font>
      <vertAlign val="superscript"/>
      <sz val="10"/>
      <color theme="1"/>
      <name val="Times New Roman"/>
      <family val="1"/>
    </font>
    <font>
      <vertAlign val="superscript"/>
      <sz val="10"/>
      <color rgb="FF000000"/>
      <name val="Times New Roman"/>
      <family val="1"/>
    </font>
    <font>
      <b/>
      <i/>
      <sz val="10"/>
      <color theme="1"/>
      <name val="Times New Roman"/>
      <family val="1"/>
    </font>
    <font>
      <b/>
      <sz val="10"/>
      <color rgb="FF000000"/>
      <name val="Times New Roman"/>
      <family val="1"/>
    </font>
    <font>
      <vertAlign val="superscript"/>
      <sz val="12"/>
      <color theme="1"/>
      <name val="Times New Roman"/>
      <family val="1"/>
    </font>
    <font>
      <vertAlign val="superscript"/>
      <sz val="12"/>
      <color rgb="FF000000"/>
      <name val="Times New Roman"/>
      <family val="1"/>
    </font>
    <font>
      <sz val="12"/>
      <color rgb="FF000000"/>
      <name val="Times New Roman"/>
      <family val="1"/>
    </font>
    <font>
      <b/>
      <vertAlign val="superscript"/>
      <sz val="10"/>
      <color rgb="FF000000"/>
      <name val="Times New Roman"/>
      <family val="1"/>
    </font>
    <font>
      <sz val="11"/>
      <color theme="1"/>
      <name val="Calibri"/>
      <family val="2"/>
      <scheme val="minor"/>
    </font>
    <font>
      <sz val="11"/>
      <color rgb="FFFF0000"/>
      <name val="Calibri"/>
      <family val="2"/>
      <scheme val="minor"/>
    </font>
    <font>
      <b/>
      <sz val="12"/>
      <color rgb="FF000000"/>
      <name val="Times New Roman"/>
      <family val="1"/>
    </font>
    <font>
      <sz val="10"/>
      <name val="Times New Roman"/>
      <family val="1"/>
    </font>
    <font>
      <sz val="9"/>
      <color indexed="81"/>
      <name val="Tahoma"/>
      <charset val="1"/>
    </font>
    <font>
      <b/>
      <sz val="9"/>
      <color indexed="81"/>
      <name val="Tahoma"/>
      <charset val="1"/>
    </font>
    <font>
      <b/>
      <sz val="9"/>
      <color rgb="FF000000"/>
      <name val="Times New Roman"/>
      <family val="1"/>
    </font>
    <font>
      <sz val="9"/>
      <color rgb="FF000000"/>
      <name val="Times New Roman"/>
      <family val="1"/>
    </font>
    <font>
      <sz val="9"/>
      <color theme="1"/>
      <name val="Times New Roman"/>
      <family val="1"/>
    </font>
    <font>
      <sz val="8"/>
      <color theme="1"/>
      <name val="Times New Roman"/>
      <family val="1"/>
    </font>
    <font>
      <sz val="10"/>
      <color rgb="FFFF0000"/>
      <name val="Times New Roman"/>
      <family val="1"/>
    </font>
    <font>
      <vertAlign val="superscript"/>
      <sz val="10"/>
      <color rgb="FFFF0000"/>
      <name val="Times New Roman"/>
      <family val="1"/>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s>
  <cellStyleXfs count="2">
    <xf numFmtId="0" fontId="0" fillId="0" borderId="0"/>
    <xf numFmtId="43" fontId="13" fillId="0" borderId="0" applyFont="0" applyFill="0" applyBorder="0" applyAlignment="0" applyProtection="0"/>
  </cellStyleXfs>
  <cellXfs count="74">
    <xf numFmtId="0" fontId="0" fillId="0" borderId="0" xfId="0"/>
    <xf numFmtId="0" fontId="0" fillId="0" borderId="0" xfId="0" applyFont="1"/>
    <xf numFmtId="0" fontId="1" fillId="0" borderId="1" xfId="0" applyFont="1" applyBorder="1" applyAlignment="1">
      <alignment horizontal="center" vertical="center" wrapText="1"/>
    </xf>
    <xf numFmtId="0" fontId="1" fillId="0" borderId="1" xfId="0" applyFont="1" applyBorder="1" applyAlignment="1">
      <alignment horizontal="left" vertical="center" wrapText="1" inden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indent="1"/>
    </xf>
    <xf numFmtId="0" fontId="4" fillId="0" borderId="1" xfId="0" applyFont="1" applyBorder="1" applyAlignment="1">
      <alignment horizontal="right" vertical="center" wrapText="1" indent="1"/>
    </xf>
    <xf numFmtId="0" fontId="4" fillId="0" borderId="1" xfId="0" applyFont="1" applyBorder="1" applyAlignment="1">
      <alignment horizontal="left" vertical="center" wrapText="1" indent="6"/>
    </xf>
    <xf numFmtId="0" fontId="4" fillId="0" borderId="1" xfId="0" applyFont="1" applyBorder="1" applyAlignment="1">
      <alignment horizontal="left" vertical="center" wrapText="1" indent="7"/>
    </xf>
    <xf numFmtId="0" fontId="4" fillId="0" borderId="1" xfId="0" applyFont="1" applyBorder="1" applyAlignment="1">
      <alignment horizontal="left" vertical="center" wrapText="1" indent="4"/>
    </xf>
    <xf numFmtId="0" fontId="1" fillId="0" borderId="1" xfId="0" applyFont="1" applyBorder="1" applyAlignment="1">
      <alignment horizontal="left" vertical="center" wrapText="1" indent="4"/>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6" fontId="7" fillId="0" borderId="1" xfId="0" applyNumberFormat="1" applyFont="1" applyBorder="1" applyAlignment="1">
      <alignment horizontal="right" vertical="center" wrapText="1" indent="1"/>
    </xf>
    <xf numFmtId="0" fontId="10" fillId="0" borderId="0" xfId="0" applyFont="1" applyAlignment="1">
      <alignment vertical="center"/>
    </xf>
    <xf numFmtId="0" fontId="8" fillId="0" borderId="0" xfId="0" applyFont="1" applyAlignment="1">
      <alignment vertical="center"/>
    </xf>
    <xf numFmtId="0" fontId="1" fillId="0" borderId="1" xfId="0" applyFont="1" applyBorder="1" applyAlignment="1">
      <alignment vertical="center" wrapText="1"/>
    </xf>
    <xf numFmtId="0" fontId="6" fillId="0" borderId="0" xfId="0" applyFont="1" applyAlignment="1">
      <alignment vertical="center"/>
    </xf>
    <xf numFmtId="0" fontId="14" fillId="0" borderId="0" xfId="0" applyFont="1"/>
    <xf numFmtId="6" fontId="7" fillId="0" borderId="4" xfId="0" applyNumberFormat="1" applyFont="1" applyBorder="1" applyAlignment="1">
      <alignment horizontal="right" vertical="center" wrapText="1" indent="1"/>
    </xf>
    <xf numFmtId="0" fontId="4" fillId="0" borderId="5" xfId="0" applyFont="1" applyBorder="1" applyAlignment="1">
      <alignment horizontal="center" vertical="center" wrapText="1"/>
    </xf>
    <xf numFmtId="0" fontId="4" fillId="0" borderId="1" xfId="0" applyFont="1" applyFill="1" applyBorder="1" applyAlignment="1">
      <alignment horizontal="left" vertical="center" wrapText="1" indent="7"/>
    </xf>
    <xf numFmtId="8" fontId="4" fillId="0" borderId="1" xfId="0" applyNumberFormat="1" applyFont="1" applyBorder="1" applyAlignment="1">
      <alignment horizontal="right" vertical="center" wrapText="1" indent="1"/>
    </xf>
    <xf numFmtId="0" fontId="15" fillId="0" borderId="12" xfId="0" applyFont="1" applyBorder="1" applyAlignment="1">
      <alignment vertical="center" wrapText="1"/>
    </xf>
    <xf numFmtId="0" fontId="4" fillId="0" borderId="12" xfId="0" applyFont="1" applyBorder="1" applyAlignment="1">
      <alignment horizontal="center"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13" xfId="0" applyFont="1" applyBorder="1" applyAlignment="1">
      <alignment horizontal="center" vertical="center" wrapText="1"/>
    </xf>
    <xf numFmtId="6" fontId="0" fillId="0" borderId="0" xfId="0" applyNumberFormat="1"/>
    <xf numFmtId="0" fontId="0" fillId="0" borderId="12" xfId="0" applyBorder="1" applyAlignment="1">
      <alignment vertical="top" wrapText="1"/>
    </xf>
    <xf numFmtId="0" fontId="0" fillId="0" borderId="13" xfId="0" applyBorder="1" applyAlignment="1">
      <alignment vertical="top" wrapText="1"/>
    </xf>
    <xf numFmtId="6" fontId="1" fillId="0" borderId="1" xfId="0" applyNumberFormat="1" applyFont="1" applyBorder="1" applyAlignment="1">
      <alignment vertical="center" wrapText="1"/>
    </xf>
    <xf numFmtId="0" fontId="4" fillId="0" borderId="1" xfId="0" applyFont="1" applyFill="1" applyBorder="1" applyAlignment="1">
      <alignment horizontal="center" vertical="center" wrapText="1"/>
    </xf>
    <xf numFmtId="0" fontId="14" fillId="0" borderId="0" xfId="0" applyFont="1" applyFill="1"/>
    <xf numFmtId="0" fontId="6" fillId="0" borderId="0" xfId="0" applyFont="1" applyFill="1" applyAlignment="1">
      <alignment vertical="center"/>
    </xf>
    <xf numFmtId="0" fontId="0" fillId="0" borderId="0" xfId="0" applyFont="1" applyFill="1"/>
    <xf numFmtId="0" fontId="10" fillId="0" borderId="0" xfId="0" applyFont="1" applyFill="1" applyAlignment="1">
      <alignment vertical="center"/>
    </xf>
    <xf numFmtId="0" fontId="16" fillId="0" borderId="1" xfId="0" applyFont="1" applyBorder="1" applyAlignment="1">
      <alignment horizontal="left" vertical="center" wrapText="1" indent="1"/>
    </xf>
    <xf numFmtId="0" fontId="19" fillId="0" borderId="12"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2" fillId="0" borderId="0" xfId="0" applyFont="1" applyAlignment="1">
      <alignment vertical="center"/>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3" fillId="0" borderId="1" xfId="0" applyFont="1" applyBorder="1" applyAlignment="1">
      <alignment horizontal="left" vertical="center" wrapText="1" indent="4"/>
    </xf>
    <xf numFmtId="0" fontId="23"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8" fontId="23" fillId="0" borderId="1" xfId="0" applyNumberFormat="1" applyFont="1" applyBorder="1" applyAlignment="1">
      <alignment horizontal="right" vertical="center" wrapText="1" inden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4" fillId="0" borderId="0" xfId="0" applyFont="1" applyAlignment="1">
      <alignment horizontal="left" wrapText="1"/>
    </xf>
    <xf numFmtId="0" fontId="10" fillId="0" borderId="0" xfId="0" applyFont="1" applyFill="1" applyAlignment="1">
      <alignment horizontal="left" vertical="center" wrapText="1"/>
    </xf>
    <xf numFmtId="0" fontId="6" fillId="0" borderId="0" xfId="0" applyFont="1" applyAlignment="1">
      <alignment horizontal="left" vertical="center" wrapText="1"/>
    </xf>
    <xf numFmtId="0" fontId="7"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2" fillId="0" borderId="1" xfId="0" applyFont="1" applyBorder="1" applyAlignment="1">
      <alignment horizontal="left" vertical="center" wrapText="1" indent="1"/>
    </xf>
    <xf numFmtId="0" fontId="8" fillId="0" borderId="1" xfId="0" applyFont="1" applyBorder="1" applyAlignment="1">
      <alignment horizontal="left" vertical="center" wrapText="1" indent="1"/>
    </xf>
    <xf numFmtId="3" fontId="7" fillId="0" borderId="2" xfId="0" applyNumberFormat="1" applyFont="1" applyBorder="1" applyAlignment="1">
      <alignment horizontal="center" vertical="center" wrapText="1"/>
    </xf>
    <xf numFmtId="3" fontId="7" fillId="0" borderId="3" xfId="0" applyNumberFormat="1" applyFont="1" applyBorder="1" applyAlignment="1">
      <alignment horizontal="center" vertical="center" wrapText="1"/>
    </xf>
    <xf numFmtId="3" fontId="7" fillId="0" borderId="4" xfId="0" applyNumberFormat="1" applyFont="1" applyBorder="1" applyAlignment="1">
      <alignment horizontal="center" vertical="center" wrapText="1"/>
    </xf>
    <xf numFmtId="3" fontId="7" fillId="0" borderId="2" xfId="1" applyNumberFormat="1" applyFont="1" applyBorder="1" applyAlignment="1">
      <alignment horizontal="center"/>
    </xf>
    <xf numFmtId="3" fontId="7" fillId="0" borderId="3" xfId="1" applyNumberFormat="1" applyFont="1" applyBorder="1" applyAlignment="1">
      <alignment horizontal="center"/>
    </xf>
    <xf numFmtId="3" fontId="7" fillId="0" borderId="4" xfId="1" applyNumberFormat="1" applyFont="1" applyBorder="1" applyAlignment="1">
      <alignment horizontal="center"/>
    </xf>
    <xf numFmtId="3" fontId="7" fillId="0" borderId="2" xfId="1" applyNumberFormat="1" applyFont="1" applyBorder="1" applyAlignment="1">
      <alignment horizontal="center" vertical="center" wrapText="1"/>
    </xf>
    <xf numFmtId="3" fontId="7" fillId="0" borderId="3" xfId="1" applyNumberFormat="1" applyFont="1" applyBorder="1" applyAlignment="1">
      <alignment horizontal="center" vertical="center" wrapText="1"/>
    </xf>
    <xf numFmtId="3" fontId="7" fillId="0" borderId="4" xfId="1"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1"/>
  <sheetViews>
    <sheetView tabSelected="1" workbookViewId="0">
      <selection activeCell="J39" sqref="J39"/>
    </sheetView>
  </sheetViews>
  <sheetFormatPr defaultColWidth="9.140625" defaultRowHeight="15" x14ac:dyDescent="0.25"/>
  <cols>
    <col min="1" max="1" width="43.28515625" style="1" customWidth="1"/>
    <col min="2" max="2" width="12.42578125" style="1" customWidth="1"/>
    <col min="3" max="3" width="12.5703125" style="1" customWidth="1"/>
    <col min="4" max="4" width="11.7109375" style="1" customWidth="1"/>
    <col min="5" max="5" width="12.5703125" style="1" customWidth="1"/>
    <col min="6" max="6" width="12.7109375" style="1" customWidth="1"/>
    <col min="7" max="7" width="12.42578125" style="1" customWidth="1"/>
    <col min="8" max="8" width="11.5703125" style="1" customWidth="1"/>
    <col min="9" max="9" width="14.42578125" style="1" customWidth="1"/>
    <col min="10" max="10" width="38.5703125" style="1" customWidth="1"/>
    <col min="11" max="16384" width="9.140625" style="1"/>
  </cols>
  <sheetData>
    <row r="1" spans="1:10" x14ac:dyDescent="0.25">
      <c r="A1" s="1" t="s">
        <v>51</v>
      </c>
    </row>
    <row r="2" spans="1:10" ht="15.75" customHeight="1" x14ac:dyDescent="0.25">
      <c r="G2" s="1">
        <v>117.92</v>
      </c>
      <c r="H2" s="1">
        <v>147.4</v>
      </c>
      <c r="I2" s="1">
        <v>57.02</v>
      </c>
      <c r="J2" s="18" t="s">
        <v>125</v>
      </c>
    </row>
    <row r="3" spans="1:10" ht="14.45" customHeight="1" x14ac:dyDescent="0.25">
      <c r="F3" s="48" t="s">
        <v>120</v>
      </c>
      <c r="G3" s="49"/>
      <c r="H3" s="50"/>
    </row>
    <row r="4" spans="1:10" ht="76.5" x14ac:dyDescent="0.25">
      <c r="A4" s="16" t="s">
        <v>0</v>
      </c>
      <c r="B4" s="2" t="s">
        <v>31</v>
      </c>
      <c r="C4" s="2" t="s">
        <v>32</v>
      </c>
      <c r="D4" s="2" t="s">
        <v>33</v>
      </c>
      <c r="E4" s="2" t="s">
        <v>37</v>
      </c>
      <c r="F4" s="2" t="s">
        <v>34</v>
      </c>
      <c r="G4" s="2" t="s">
        <v>35</v>
      </c>
      <c r="H4" s="2" t="s">
        <v>36</v>
      </c>
      <c r="I4" s="2" t="s">
        <v>38</v>
      </c>
    </row>
    <row r="5" spans="1:10" x14ac:dyDescent="0.25">
      <c r="A5" s="3" t="s">
        <v>1</v>
      </c>
      <c r="B5" s="4" t="s">
        <v>2</v>
      </c>
      <c r="C5" s="5"/>
      <c r="D5" s="4"/>
      <c r="E5" s="4"/>
      <c r="F5" s="4"/>
      <c r="G5" s="4"/>
      <c r="H5" s="4"/>
      <c r="I5" s="6"/>
    </row>
    <row r="6" spans="1:10" x14ac:dyDescent="0.25">
      <c r="A6" s="3" t="s">
        <v>3</v>
      </c>
      <c r="B6" s="4" t="s">
        <v>2</v>
      </c>
      <c r="C6" s="5"/>
      <c r="D6" s="4"/>
      <c r="E6" s="4"/>
      <c r="F6" s="4"/>
      <c r="G6" s="4"/>
      <c r="H6" s="4"/>
      <c r="I6" s="6"/>
    </row>
    <row r="7" spans="1:10" x14ac:dyDescent="0.25">
      <c r="A7" s="3" t="s">
        <v>4</v>
      </c>
      <c r="B7" s="4"/>
      <c r="C7" s="4"/>
      <c r="D7" s="4"/>
      <c r="E7" s="4"/>
      <c r="F7" s="4"/>
      <c r="G7" s="4"/>
      <c r="H7" s="4"/>
      <c r="I7" s="6"/>
    </row>
    <row r="8" spans="1:10" ht="15.75" x14ac:dyDescent="0.25">
      <c r="A8" s="3" t="s">
        <v>99</v>
      </c>
      <c r="B8" s="4">
        <v>40</v>
      </c>
      <c r="C8" s="4">
        <v>1</v>
      </c>
      <c r="D8" s="4">
        <f>B8*C8</f>
        <v>40</v>
      </c>
      <c r="E8" s="32">
        <v>55</v>
      </c>
      <c r="F8" s="4">
        <f>+E8*D8</f>
        <v>2200</v>
      </c>
      <c r="G8" s="4">
        <f>+F8*0.05</f>
        <v>110</v>
      </c>
      <c r="H8" s="4">
        <f>+F8*0.1</f>
        <v>220</v>
      </c>
      <c r="I8" s="22">
        <f>+F8*$G$2+G8*$H$2+H8*$I$2</f>
        <v>288182.40000000002</v>
      </c>
      <c r="J8" s="18"/>
    </row>
    <row r="9" spans="1:10" x14ac:dyDescent="0.25">
      <c r="A9" s="3" t="s">
        <v>5</v>
      </c>
      <c r="B9" s="4"/>
      <c r="C9" s="4"/>
      <c r="D9" s="4"/>
      <c r="E9" s="4"/>
      <c r="F9" s="4"/>
      <c r="G9" s="4"/>
      <c r="H9" s="4"/>
      <c r="I9" s="6"/>
    </row>
    <row r="10" spans="1:10" x14ac:dyDescent="0.25">
      <c r="A10" s="7" t="s">
        <v>6</v>
      </c>
      <c r="B10" s="4"/>
      <c r="C10" s="4"/>
      <c r="D10" s="4"/>
      <c r="E10" s="4"/>
      <c r="F10" s="4"/>
      <c r="G10" s="4"/>
      <c r="H10" s="4"/>
      <c r="I10" s="6"/>
    </row>
    <row r="11" spans="1:10" ht="41.25" x14ac:dyDescent="0.25">
      <c r="A11" s="8" t="s">
        <v>106</v>
      </c>
      <c r="B11" s="4">
        <v>24</v>
      </c>
      <c r="C11" s="4">
        <v>1</v>
      </c>
      <c r="D11" s="4">
        <f t="shared" ref="D11:D12" si="0">B11*C11</f>
        <v>24</v>
      </c>
      <c r="E11" s="32">
        <v>55</v>
      </c>
      <c r="F11" s="4">
        <f>+E11*D11</f>
        <v>1320</v>
      </c>
      <c r="G11" s="4">
        <f>+F11*0.05</f>
        <v>66</v>
      </c>
      <c r="H11" s="4">
        <f>+F11*0.1</f>
        <v>132</v>
      </c>
      <c r="I11" s="22">
        <f>+F11*$G$2+G11*$H$2+H11*$I$2</f>
        <v>172909.44</v>
      </c>
      <c r="J11" s="18"/>
    </row>
    <row r="12" spans="1:10" ht="15.75" x14ac:dyDescent="0.25">
      <c r="A12" s="21" t="s">
        <v>73</v>
      </c>
      <c r="B12" s="4">
        <v>24</v>
      </c>
      <c r="C12" s="4">
        <v>1</v>
      </c>
      <c r="D12" s="4">
        <f t="shared" si="0"/>
        <v>24</v>
      </c>
      <c r="E12" s="32">
        <f>55*0.2</f>
        <v>11</v>
      </c>
      <c r="F12" s="4">
        <f>+E12*D12</f>
        <v>264</v>
      </c>
      <c r="G12" s="4">
        <f>+F12*0.05</f>
        <v>13.200000000000001</v>
      </c>
      <c r="H12" s="4">
        <f>+F12*0.1</f>
        <v>26.400000000000002</v>
      </c>
      <c r="I12" s="22">
        <f>+F12*$G$2+G12*$H$2+H12*$I$2</f>
        <v>34581.887999999999</v>
      </c>
      <c r="J12" s="18"/>
    </row>
    <row r="13" spans="1:10" x14ac:dyDescent="0.25">
      <c r="A13" s="7" t="s">
        <v>53</v>
      </c>
      <c r="B13" s="4"/>
      <c r="C13" s="4"/>
      <c r="D13" s="4"/>
      <c r="E13" s="4"/>
      <c r="F13" s="4"/>
      <c r="G13" s="4"/>
      <c r="H13" s="4"/>
      <c r="I13" s="6"/>
    </row>
    <row r="14" spans="1:10" x14ac:dyDescent="0.25">
      <c r="A14" s="21" t="s">
        <v>56</v>
      </c>
      <c r="B14" s="4">
        <v>229</v>
      </c>
      <c r="C14" s="4">
        <v>1</v>
      </c>
      <c r="D14" s="4">
        <f>B14*C14</f>
        <v>229</v>
      </c>
      <c r="E14" s="32">
        <v>55</v>
      </c>
      <c r="F14" s="4">
        <f>+E14*D14</f>
        <v>12595</v>
      </c>
      <c r="G14" s="4">
        <f>+F14*0.05</f>
        <v>629.75</v>
      </c>
      <c r="H14" s="4">
        <f>+F14*0.1</f>
        <v>1259.5</v>
      </c>
      <c r="I14" s="22">
        <f>+F14*$G$2+G14*$H$2+H14*$I$2</f>
        <v>1649844.2399999998</v>
      </c>
      <c r="J14" s="33"/>
    </row>
    <row r="15" spans="1:10" ht="41.25" x14ac:dyDescent="0.25">
      <c r="A15" s="7" t="s">
        <v>81</v>
      </c>
      <c r="B15" s="4">
        <v>24</v>
      </c>
      <c r="C15" s="4">
        <v>1</v>
      </c>
      <c r="D15" s="4">
        <f>B15*C15</f>
        <v>24</v>
      </c>
      <c r="E15" s="32">
        <v>55</v>
      </c>
      <c r="F15" s="4">
        <f>+E15*D15</f>
        <v>1320</v>
      </c>
      <c r="G15" s="4">
        <f>+F15*0.05</f>
        <v>66</v>
      </c>
      <c r="H15" s="4">
        <f>+F15*0.1</f>
        <v>132</v>
      </c>
      <c r="I15" s="22">
        <f>+F15*$G$2+G15*$H$2+H15*$I$2</f>
        <v>172909.44</v>
      </c>
      <c r="J15" s="18"/>
    </row>
    <row r="16" spans="1:10" ht="15.75" x14ac:dyDescent="0.25">
      <c r="A16" s="7" t="s">
        <v>54</v>
      </c>
      <c r="B16" s="4">
        <v>1</v>
      </c>
      <c r="C16" s="4">
        <v>250</v>
      </c>
      <c r="D16" s="4">
        <f>B16*C16</f>
        <v>250</v>
      </c>
      <c r="E16" s="32">
        <v>110</v>
      </c>
      <c r="F16" s="4">
        <f>+E16*D16</f>
        <v>27500</v>
      </c>
      <c r="G16" s="4">
        <f>+F16*0.05</f>
        <v>1375</v>
      </c>
      <c r="H16" s="4">
        <f>+F16*0.1</f>
        <v>2750</v>
      </c>
      <c r="I16" s="22">
        <f>+F16*$G$2+G16*$H$2+H16*$I$2</f>
        <v>3602280</v>
      </c>
      <c r="J16" s="18"/>
    </row>
    <row r="17" spans="1:11" ht="15.75" x14ac:dyDescent="0.25">
      <c r="A17" s="44" t="s">
        <v>122</v>
      </c>
      <c r="B17" s="45">
        <v>20</v>
      </c>
      <c r="C17" s="45">
        <v>1</v>
      </c>
      <c r="D17" s="4">
        <f>B17*C17</f>
        <v>20</v>
      </c>
      <c r="E17" s="46">
        <v>55</v>
      </c>
      <c r="F17" s="45">
        <f>+E17*D17</f>
        <v>1100</v>
      </c>
      <c r="G17" s="45">
        <f>+F17*0.05</f>
        <v>55</v>
      </c>
      <c r="H17" s="45">
        <f>+F17*0.1</f>
        <v>110</v>
      </c>
      <c r="I17" s="47">
        <f>+F17*$G$2+G17*$H$2+H17*$I$2</f>
        <v>144091.20000000001</v>
      </c>
      <c r="J17" s="18" t="s">
        <v>124</v>
      </c>
    </row>
    <row r="18" spans="1:11" x14ac:dyDescent="0.25">
      <c r="A18" s="3" t="s">
        <v>7</v>
      </c>
      <c r="B18" s="4" t="s">
        <v>8</v>
      </c>
      <c r="C18" s="4"/>
      <c r="D18" s="4"/>
      <c r="E18" s="4"/>
      <c r="F18" s="4"/>
      <c r="G18" s="4"/>
      <c r="H18" s="4"/>
      <c r="I18" s="6"/>
    </row>
    <row r="19" spans="1:11" x14ac:dyDescent="0.25">
      <c r="A19" s="3" t="s">
        <v>9</v>
      </c>
      <c r="B19" s="4" t="s">
        <v>10</v>
      </c>
      <c r="C19" s="4"/>
      <c r="D19" s="4"/>
      <c r="E19" s="4"/>
      <c r="F19" s="4"/>
      <c r="G19" s="4"/>
      <c r="H19" s="4"/>
      <c r="I19" s="6"/>
    </row>
    <row r="20" spans="1:11" x14ac:dyDescent="0.25">
      <c r="A20" s="3" t="s">
        <v>11</v>
      </c>
      <c r="B20" s="4"/>
      <c r="C20" s="4"/>
      <c r="D20" s="4"/>
      <c r="E20" s="4"/>
      <c r="F20" s="4"/>
      <c r="G20" s="4"/>
      <c r="H20" s="4"/>
      <c r="I20" s="6"/>
    </row>
    <row r="21" spans="1:11" ht="15.75" x14ac:dyDescent="0.25">
      <c r="A21" s="9" t="s">
        <v>57</v>
      </c>
      <c r="B21" s="4">
        <v>8</v>
      </c>
      <c r="C21" s="4">
        <v>1</v>
      </c>
      <c r="D21" s="4">
        <f>B21*C21</f>
        <v>8</v>
      </c>
      <c r="E21" s="32">
        <v>55</v>
      </c>
      <c r="F21" s="4">
        <f>+E21*D21</f>
        <v>440</v>
      </c>
      <c r="G21" s="4">
        <f>+F21*0.05</f>
        <v>22</v>
      </c>
      <c r="H21" s="4">
        <f>+F21*0.1</f>
        <v>44</v>
      </c>
      <c r="I21" s="22">
        <f>+F21*$G$2+G21*$H$2+H21*$I$2</f>
        <v>57636.480000000003</v>
      </c>
      <c r="J21" s="18"/>
      <c r="K21" s="1" t="s">
        <v>105</v>
      </c>
    </row>
    <row r="22" spans="1:11" ht="15.75" x14ac:dyDescent="0.25">
      <c r="A22" s="9" t="s">
        <v>58</v>
      </c>
      <c r="B22" s="4">
        <v>2</v>
      </c>
      <c r="C22" s="4">
        <v>1</v>
      </c>
      <c r="D22" s="4">
        <f>B22*C22</f>
        <v>2</v>
      </c>
      <c r="E22" s="32">
        <v>55</v>
      </c>
      <c r="F22" s="4">
        <f>+E22*D22</f>
        <v>110</v>
      </c>
      <c r="G22" s="4">
        <f>+F22*0.05</f>
        <v>5.5</v>
      </c>
      <c r="H22" s="4">
        <f>+F22*0.1</f>
        <v>11</v>
      </c>
      <c r="I22" s="22">
        <f>+F22*$G$2+G22*$H$2+H22*$I$2</f>
        <v>14409.12</v>
      </c>
      <c r="J22" s="18"/>
      <c r="K22" s="1">
        <f>((C21*E21)+(C22*E22)+(C23*E23)+(C24*E24)+(C25*E25))</f>
        <v>242</v>
      </c>
    </row>
    <row r="23" spans="1:11" ht="15.75" x14ac:dyDescent="0.25">
      <c r="A23" s="9" t="s">
        <v>12</v>
      </c>
      <c r="B23" s="4">
        <v>40</v>
      </c>
      <c r="C23" s="4">
        <v>1</v>
      </c>
      <c r="D23" s="4">
        <f>B23*C23</f>
        <v>40</v>
      </c>
      <c r="E23" s="32">
        <v>55</v>
      </c>
      <c r="F23" s="4">
        <f>+E23*D23</f>
        <v>2200</v>
      </c>
      <c r="G23" s="4">
        <f>+F23*0.05</f>
        <v>110</v>
      </c>
      <c r="H23" s="4">
        <f>+F23*0.1</f>
        <v>220</v>
      </c>
      <c r="I23" s="22">
        <f>+F23*$G$2+G23*$H$2+H23*$I$2</f>
        <v>288182.40000000002</v>
      </c>
      <c r="J23" s="18"/>
    </row>
    <row r="24" spans="1:11" ht="15.75" x14ac:dyDescent="0.25">
      <c r="A24" s="9" t="s">
        <v>71</v>
      </c>
      <c r="B24" s="4">
        <v>40</v>
      </c>
      <c r="C24" s="4">
        <v>1</v>
      </c>
      <c r="D24" s="4">
        <f>B24*C24</f>
        <v>40</v>
      </c>
      <c r="E24" s="32">
        <v>55</v>
      </c>
      <c r="F24" s="4">
        <f>+E24*D24</f>
        <v>2200</v>
      </c>
      <c r="G24" s="4">
        <f>+F24*0.05</f>
        <v>110</v>
      </c>
      <c r="H24" s="4">
        <f>+F24*0.1</f>
        <v>220</v>
      </c>
      <c r="I24" s="22">
        <f>+F24*$G$2+G24*$H$2+H24*$I$2</f>
        <v>288182.40000000002</v>
      </c>
      <c r="J24" s="18"/>
      <c r="K24" s="1" t="s">
        <v>104</v>
      </c>
    </row>
    <row r="25" spans="1:11" ht="15.75" x14ac:dyDescent="0.25">
      <c r="A25" s="9" t="s">
        <v>70</v>
      </c>
      <c r="B25" s="4">
        <v>24</v>
      </c>
      <c r="C25" s="4">
        <v>2</v>
      </c>
      <c r="D25" s="4">
        <f>B25*C25</f>
        <v>48</v>
      </c>
      <c r="E25" s="32">
        <f>110*0.1</f>
        <v>11</v>
      </c>
      <c r="F25" s="4">
        <f>+E25*D25</f>
        <v>528</v>
      </c>
      <c r="G25" s="4">
        <f>+F25*0.05</f>
        <v>26.400000000000002</v>
      </c>
      <c r="H25" s="4">
        <f>+F25*0.1</f>
        <v>52.800000000000004</v>
      </c>
      <c r="I25" s="22">
        <f>+F25*$G$2+G25*$H$2+H25*$I$2</f>
        <v>69163.775999999998</v>
      </c>
      <c r="J25" s="18"/>
      <c r="K25" s="1">
        <v>79500</v>
      </c>
    </row>
    <row r="26" spans="1:11" x14ac:dyDescent="0.25">
      <c r="A26" s="54" t="s">
        <v>13</v>
      </c>
      <c r="B26" s="54"/>
      <c r="C26" s="54"/>
      <c r="D26" s="54"/>
      <c r="E26" s="54"/>
      <c r="F26" s="58">
        <f>ROUND(SUM(F8:H25),0)</f>
        <v>59544</v>
      </c>
      <c r="G26" s="59"/>
      <c r="H26" s="60"/>
      <c r="I26" s="13">
        <f>SUM(I8:I25)</f>
        <v>6782372.7840000009</v>
      </c>
    </row>
    <row r="27" spans="1:11" x14ac:dyDescent="0.25">
      <c r="A27" s="3" t="s">
        <v>14</v>
      </c>
      <c r="B27" s="4"/>
      <c r="C27" s="4"/>
      <c r="D27" s="4"/>
      <c r="E27" s="4"/>
      <c r="F27" s="4"/>
      <c r="G27" s="4"/>
      <c r="H27" s="4"/>
      <c r="I27" s="6"/>
    </row>
    <row r="28" spans="1:11" x14ac:dyDescent="0.25">
      <c r="A28" s="37" t="s">
        <v>100</v>
      </c>
      <c r="B28" s="4" t="s">
        <v>15</v>
      </c>
      <c r="C28" s="4"/>
      <c r="D28" s="4"/>
      <c r="E28" s="4"/>
      <c r="F28" s="4"/>
      <c r="G28" s="4"/>
      <c r="H28" s="4"/>
      <c r="I28" s="4"/>
    </row>
    <row r="29" spans="1:11" x14ac:dyDescent="0.25">
      <c r="A29" s="3" t="s">
        <v>16</v>
      </c>
      <c r="B29" s="4" t="s">
        <v>8</v>
      </c>
      <c r="C29" s="4"/>
      <c r="D29" s="4"/>
      <c r="E29" s="4"/>
      <c r="F29" s="4"/>
      <c r="G29" s="4"/>
      <c r="H29" s="4"/>
      <c r="I29" s="6"/>
    </row>
    <row r="30" spans="1:11" x14ac:dyDescent="0.25">
      <c r="A30" s="3" t="s">
        <v>17</v>
      </c>
      <c r="B30" s="4" t="s">
        <v>8</v>
      </c>
      <c r="C30" s="4"/>
      <c r="D30" s="4"/>
      <c r="E30" s="4"/>
      <c r="F30" s="4"/>
      <c r="G30" s="4"/>
      <c r="H30" s="4"/>
      <c r="I30" s="6"/>
    </row>
    <row r="31" spans="1:11" x14ac:dyDescent="0.25">
      <c r="A31" s="3" t="s">
        <v>18</v>
      </c>
      <c r="B31" s="4" t="s">
        <v>2</v>
      </c>
      <c r="C31" s="4"/>
      <c r="D31" s="4"/>
      <c r="E31" s="4"/>
      <c r="F31" s="4"/>
      <c r="G31" s="4"/>
      <c r="H31" s="4"/>
      <c r="I31" s="6"/>
    </row>
    <row r="32" spans="1:11" x14ac:dyDescent="0.25">
      <c r="A32" s="3" t="s">
        <v>19</v>
      </c>
      <c r="B32" s="4"/>
      <c r="C32" s="4"/>
      <c r="D32" s="4"/>
      <c r="E32" s="4"/>
      <c r="F32" s="4"/>
      <c r="G32" s="4"/>
      <c r="H32" s="4"/>
      <c r="I32" s="6"/>
    </row>
    <row r="33" spans="1:16" ht="15.75" x14ac:dyDescent="0.25">
      <c r="A33" s="7" t="s">
        <v>59</v>
      </c>
      <c r="B33" s="4">
        <v>1.5</v>
      </c>
      <c r="C33" s="4">
        <v>52</v>
      </c>
      <c r="D33" s="4">
        <f>B33*C33</f>
        <v>78</v>
      </c>
      <c r="E33" s="32">
        <v>110</v>
      </c>
      <c r="F33" s="4">
        <f>+E33*D33</f>
        <v>8580</v>
      </c>
      <c r="G33" s="4">
        <f>+F33*0.05</f>
        <v>429</v>
      </c>
      <c r="H33" s="4">
        <f>+F33*0.1</f>
        <v>858</v>
      </c>
      <c r="I33" s="22">
        <f>+F33*$G$2+G33*$H$2+H33*$I$2</f>
        <v>1123911.3599999999</v>
      </c>
      <c r="J33" s="18"/>
    </row>
    <row r="34" spans="1:16" ht="41.25" x14ac:dyDescent="0.25">
      <c r="A34" s="7" t="s">
        <v>72</v>
      </c>
      <c r="B34" s="4">
        <v>1.5</v>
      </c>
      <c r="C34" s="4">
        <v>52</v>
      </c>
      <c r="D34" s="4">
        <f>B34*C34</f>
        <v>78</v>
      </c>
      <c r="E34" s="32">
        <f>110*0.1</f>
        <v>11</v>
      </c>
      <c r="F34" s="4">
        <f t="shared" ref="F34:F36" si="1">+E34*D34</f>
        <v>858</v>
      </c>
      <c r="G34" s="4">
        <f t="shared" ref="G34:G36" si="2">+F34*0.05</f>
        <v>42.900000000000006</v>
      </c>
      <c r="H34" s="4">
        <f t="shared" ref="H34:H36" si="3">+F34*0.1</f>
        <v>85.800000000000011</v>
      </c>
      <c r="I34" s="22">
        <f t="shared" ref="I34:I36" si="4">+F34*$G$2+G34*$H$2+H34*$I$2</f>
        <v>112391.13600000001</v>
      </c>
      <c r="J34" s="18"/>
    </row>
    <row r="35" spans="1:16" ht="25.5" x14ac:dyDescent="0.25">
      <c r="A35" s="7" t="s">
        <v>20</v>
      </c>
      <c r="B35" s="4">
        <v>4</v>
      </c>
      <c r="C35" s="4">
        <v>1</v>
      </c>
      <c r="D35" s="4">
        <f>B35*C35</f>
        <v>4</v>
      </c>
      <c r="E35" s="32">
        <v>110</v>
      </c>
      <c r="F35" s="4">
        <f t="shared" si="1"/>
        <v>440</v>
      </c>
      <c r="G35" s="4">
        <f t="shared" si="2"/>
        <v>22</v>
      </c>
      <c r="H35" s="4">
        <f t="shared" si="3"/>
        <v>44</v>
      </c>
      <c r="I35" s="22">
        <f t="shared" si="4"/>
        <v>57636.480000000003</v>
      </c>
      <c r="J35" s="18"/>
    </row>
    <row r="36" spans="1:16" ht="28.5" x14ac:dyDescent="0.25">
      <c r="A36" s="7" t="s">
        <v>60</v>
      </c>
      <c r="B36" s="4">
        <v>1.5</v>
      </c>
      <c r="C36" s="4">
        <v>52</v>
      </c>
      <c r="D36" s="4">
        <f>B36*C36</f>
        <v>78</v>
      </c>
      <c r="E36" s="32">
        <v>110</v>
      </c>
      <c r="F36" s="4">
        <f t="shared" si="1"/>
        <v>8580</v>
      </c>
      <c r="G36" s="4">
        <f t="shared" si="2"/>
        <v>429</v>
      </c>
      <c r="H36" s="4">
        <f t="shared" si="3"/>
        <v>858</v>
      </c>
      <c r="I36" s="22">
        <f t="shared" si="4"/>
        <v>1123911.3599999999</v>
      </c>
      <c r="J36" s="18"/>
    </row>
    <row r="37" spans="1:16" x14ac:dyDescent="0.25">
      <c r="A37" s="10" t="s">
        <v>21</v>
      </c>
      <c r="B37" s="4" t="s">
        <v>2</v>
      </c>
      <c r="C37" s="4"/>
      <c r="D37" s="4"/>
      <c r="E37" s="4"/>
      <c r="F37" s="20"/>
      <c r="G37" s="20"/>
      <c r="H37" s="20"/>
      <c r="I37" s="6"/>
    </row>
    <row r="38" spans="1:16" x14ac:dyDescent="0.25">
      <c r="A38" s="54" t="s">
        <v>22</v>
      </c>
      <c r="B38" s="54"/>
      <c r="C38" s="54"/>
      <c r="D38" s="54"/>
      <c r="E38" s="55"/>
      <c r="F38" s="61">
        <f>ROUND(SUM(F33:H36),0)</f>
        <v>21227</v>
      </c>
      <c r="G38" s="62"/>
      <c r="H38" s="63"/>
      <c r="I38" s="19">
        <f>SUM(I33:I37)</f>
        <v>2417850.3359999997</v>
      </c>
      <c r="K38" s="1">
        <f>'Total Annual Responses'!F13</f>
        <v>242</v>
      </c>
      <c r="L38" s="1" t="s">
        <v>80</v>
      </c>
    </row>
    <row r="39" spans="1:16" x14ac:dyDescent="0.25">
      <c r="A39" s="56" t="s">
        <v>62</v>
      </c>
      <c r="B39" s="56"/>
      <c r="C39" s="56"/>
      <c r="D39" s="56"/>
      <c r="E39" s="56"/>
      <c r="F39" s="64">
        <f>ROUND(SUM(F26,F38),-2)</f>
        <v>80800</v>
      </c>
      <c r="G39" s="65"/>
      <c r="H39" s="66"/>
      <c r="I39" s="13">
        <f>ROUND(I26+I38,-4)</f>
        <v>9200000</v>
      </c>
      <c r="K39" s="1">
        <f>ROUND(F39/'Total Annual Responses'!F13,0)</f>
        <v>334</v>
      </c>
      <c r="L39" s="1" t="s">
        <v>67</v>
      </c>
    </row>
    <row r="40" spans="1:16" x14ac:dyDescent="0.25">
      <c r="A40" s="57" t="s">
        <v>64</v>
      </c>
      <c r="B40" s="57"/>
      <c r="C40" s="57"/>
      <c r="D40" s="57"/>
      <c r="E40" s="57"/>
      <c r="F40" s="11"/>
      <c r="G40" s="12"/>
      <c r="H40" s="11"/>
      <c r="I40" s="13">
        <f>ROUND('O&amp;M'!D9+'O&amp;M'!G9,-4)</f>
        <v>2720000</v>
      </c>
    </row>
    <row r="41" spans="1:16" ht="14.45" customHeight="1" x14ac:dyDescent="0.25">
      <c r="A41" s="57" t="s">
        <v>63</v>
      </c>
      <c r="B41" s="57"/>
      <c r="C41" s="57"/>
      <c r="D41" s="57"/>
      <c r="E41" s="57"/>
      <c r="F41" s="11"/>
      <c r="G41" s="12"/>
      <c r="H41" s="11"/>
      <c r="I41" s="13">
        <f>ROUND(I39+I40,-5)</f>
        <v>11900000</v>
      </c>
      <c r="K41" s="51" t="s">
        <v>121</v>
      </c>
      <c r="L41" s="51"/>
      <c r="M41" s="51"/>
      <c r="N41" s="51"/>
      <c r="O41" s="51"/>
      <c r="P41" s="51"/>
    </row>
    <row r="42" spans="1:16" x14ac:dyDescent="0.25">
      <c r="A42" s="15" t="s">
        <v>30</v>
      </c>
      <c r="K42" s="51"/>
      <c r="L42" s="51"/>
      <c r="M42" s="51"/>
      <c r="N42" s="51"/>
      <c r="O42" s="51"/>
      <c r="P42" s="51"/>
    </row>
    <row r="43" spans="1:16" ht="18.75" x14ac:dyDescent="0.25">
      <c r="A43" s="52" t="s">
        <v>68</v>
      </c>
      <c r="B43" s="52"/>
      <c r="C43" s="52"/>
      <c r="D43" s="52"/>
      <c r="E43" s="52"/>
      <c r="F43" s="52"/>
      <c r="G43" s="52"/>
      <c r="H43" s="52"/>
      <c r="I43" s="52"/>
      <c r="J43" s="18"/>
      <c r="K43" s="51"/>
      <c r="L43" s="51"/>
      <c r="M43" s="51"/>
      <c r="N43" s="51"/>
      <c r="O43" s="51"/>
      <c r="P43" s="51"/>
    </row>
    <row r="44" spans="1:16" ht="48" customHeight="1" x14ac:dyDescent="0.25">
      <c r="A44" s="53" t="s">
        <v>127</v>
      </c>
      <c r="B44" s="53"/>
      <c r="C44" s="53"/>
      <c r="D44" s="53"/>
      <c r="E44" s="53"/>
      <c r="F44" s="53"/>
      <c r="G44" s="53"/>
      <c r="H44" s="53"/>
      <c r="I44" s="53"/>
    </row>
    <row r="45" spans="1:16" ht="18.75" x14ac:dyDescent="0.25">
      <c r="A45" s="14" t="s">
        <v>123</v>
      </c>
    </row>
    <row r="46" spans="1:16" s="35" customFormat="1" ht="18.75" x14ac:dyDescent="0.25">
      <c r="A46" s="36" t="s">
        <v>69</v>
      </c>
      <c r="J46" s="33"/>
    </row>
    <row r="47" spans="1:16" ht="18.75" x14ac:dyDescent="0.25">
      <c r="A47" s="14" t="s">
        <v>55</v>
      </c>
    </row>
    <row r="48" spans="1:16" ht="30" customHeight="1" x14ac:dyDescent="0.25">
      <c r="A48" s="52" t="s">
        <v>102</v>
      </c>
      <c r="B48" s="52"/>
      <c r="C48" s="52"/>
      <c r="D48" s="52"/>
      <c r="E48" s="52"/>
      <c r="F48" s="52"/>
      <c r="G48" s="52"/>
      <c r="H48" s="52"/>
      <c r="I48" s="52"/>
    </row>
    <row r="49" spans="1:1" ht="18.75" x14ac:dyDescent="0.25">
      <c r="A49" s="14" t="s">
        <v>61</v>
      </c>
    </row>
    <row r="50" spans="1:1" ht="15.75" x14ac:dyDescent="0.25">
      <c r="A50" s="17" t="s">
        <v>65</v>
      </c>
    </row>
    <row r="51" spans="1:1" s="35" customFormat="1" ht="15.75" x14ac:dyDescent="0.25">
      <c r="A51" s="34" t="s">
        <v>79</v>
      </c>
    </row>
  </sheetData>
  <mergeCells count="13">
    <mergeCell ref="F3:H3"/>
    <mergeCell ref="K41:P43"/>
    <mergeCell ref="A48:I48"/>
    <mergeCell ref="A44:I44"/>
    <mergeCell ref="A43:I43"/>
    <mergeCell ref="A26:E26"/>
    <mergeCell ref="A38:E38"/>
    <mergeCell ref="A39:E39"/>
    <mergeCell ref="A40:E40"/>
    <mergeCell ref="A41:E41"/>
    <mergeCell ref="F26:H26"/>
    <mergeCell ref="F38:H38"/>
    <mergeCell ref="F39:H39"/>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topLeftCell="A13" workbookViewId="0">
      <selection activeCell="I16" sqref="I16"/>
    </sheetView>
  </sheetViews>
  <sheetFormatPr defaultRowHeight="15" x14ac:dyDescent="0.25"/>
  <cols>
    <col min="1" max="1" width="43.85546875" customWidth="1"/>
    <col min="2" max="2" width="12.7109375" customWidth="1"/>
    <col min="3" max="3" width="11.140625" customWidth="1"/>
    <col min="4" max="4" width="13.42578125" customWidth="1"/>
    <col min="6" max="6" width="12.28515625" customWidth="1"/>
    <col min="7" max="7" width="11" customWidth="1"/>
    <col min="8" max="8" width="11.5703125" customWidth="1"/>
    <col min="9" max="9" width="14.5703125" customWidth="1"/>
  </cols>
  <sheetData>
    <row r="1" spans="1:9" x14ac:dyDescent="0.25">
      <c r="A1" t="s">
        <v>52</v>
      </c>
    </row>
    <row r="2" spans="1:9" x14ac:dyDescent="0.25">
      <c r="F2">
        <v>48.75</v>
      </c>
      <c r="G2">
        <v>65.709999999999994</v>
      </c>
      <c r="H2">
        <v>26.38</v>
      </c>
    </row>
    <row r="3" spans="1:9" ht="75.75" customHeight="1" x14ac:dyDescent="0.25">
      <c r="A3" s="16" t="s">
        <v>23</v>
      </c>
      <c r="B3" s="2" t="s">
        <v>40</v>
      </c>
      <c r="C3" s="2" t="s">
        <v>41</v>
      </c>
      <c r="D3" s="2" t="s">
        <v>44</v>
      </c>
      <c r="E3" s="2" t="s">
        <v>42</v>
      </c>
      <c r="F3" s="2" t="s">
        <v>47</v>
      </c>
      <c r="G3" s="2" t="s">
        <v>45</v>
      </c>
      <c r="H3" s="2" t="s">
        <v>46</v>
      </c>
      <c r="I3" s="2" t="s">
        <v>43</v>
      </c>
    </row>
    <row r="4" spans="1:9" x14ac:dyDescent="0.25">
      <c r="A4" s="5" t="s">
        <v>1</v>
      </c>
      <c r="B4" s="4" t="s">
        <v>2</v>
      </c>
      <c r="C4" s="4"/>
      <c r="D4" s="4"/>
      <c r="E4" s="4"/>
      <c r="F4" s="4"/>
      <c r="G4" s="4"/>
      <c r="H4" s="4"/>
      <c r="I4" s="6"/>
    </row>
    <row r="5" spans="1:9" x14ac:dyDescent="0.25">
      <c r="A5" s="5" t="s">
        <v>48</v>
      </c>
      <c r="B5" s="4">
        <v>16</v>
      </c>
      <c r="C5" s="4">
        <v>1</v>
      </c>
      <c r="D5" s="4">
        <v>16</v>
      </c>
      <c r="E5" s="32">
        <v>55</v>
      </c>
      <c r="F5" s="4">
        <f>+E5*D5</f>
        <v>880</v>
      </c>
      <c r="G5" s="4">
        <f>+F5*0.05</f>
        <v>44</v>
      </c>
      <c r="H5" s="4">
        <f>+F5*0.1</f>
        <v>88</v>
      </c>
      <c r="I5" s="22">
        <f>+F5*$F$2+G5*$G$2+H5*$H$2</f>
        <v>48112.68</v>
      </c>
    </row>
    <row r="6" spans="1:9" x14ac:dyDescent="0.25">
      <c r="A6" s="5" t="s">
        <v>24</v>
      </c>
      <c r="B6" s="4"/>
      <c r="C6" s="4"/>
      <c r="D6" s="4"/>
      <c r="E6" s="4"/>
      <c r="F6" s="4"/>
      <c r="G6" s="4"/>
      <c r="H6" s="4"/>
      <c r="I6" s="22"/>
    </row>
    <row r="7" spans="1:9" ht="15" customHeight="1" x14ac:dyDescent="0.25">
      <c r="A7" s="5" t="s">
        <v>25</v>
      </c>
      <c r="B7" s="4" t="s">
        <v>2</v>
      </c>
      <c r="C7" s="4"/>
      <c r="D7" s="4"/>
      <c r="E7" s="4"/>
      <c r="F7" s="4"/>
      <c r="G7" s="4"/>
      <c r="H7" s="4"/>
      <c r="I7" s="22"/>
    </row>
    <row r="8" spans="1:9" ht="15" customHeight="1" x14ac:dyDescent="0.25">
      <c r="A8" s="5" t="s">
        <v>26</v>
      </c>
      <c r="B8" s="4" t="s">
        <v>27</v>
      </c>
      <c r="C8" s="4"/>
      <c r="D8" s="4"/>
      <c r="E8" s="4"/>
      <c r="F8" s="4"/>
      <c r="G8" s="4"/>
      <c r="H8" s="4"/>
      <c r="I8" s="22"/>
    </row>
    <row r="9" spans="1:9" ht="13.5" customHeight="1" x14ac:dyDescent="0.25">
      <c r="A9" s="5" t="s">
        <v>28</v>
      </c>
      <c r="B9" s="4"/>
      <c r="C9" s="4"/>
      <c r="D9" s="4"/>
      <c r="E9" s="4"/>
      <c r="F9" s="4"/>
      <c r="G9" s="4"/>
      <c r="H9" s="4"/>
      <c r="I9" s="22"/>
    </row>
    <row r="10" spans="1:9" ht="15.75" x14ac:dyDescent="0.25">
      <c r="A10" s="9" t="s">
        <v>49</v>
      </c>
      <c r="B10" s="4">
        <v>1.5</v>
      </c>
      <c r="C10" s="4">
        <v>1</v>
      </c>
      <c r="D10" s="4">
        <v>1.5</v>
      </c>
      <c r="E10" s="32">
        <v>55</v>
      </c>
      <c r="F10" s="4">
        <f t="shared" ref="F10:F15" si="0">+E10*D10</f>
        <v>82.5</v>
      </c>
      <c r="G10" s="4">
        <f t="shared" ref="G10:G15" si="1">+F10*0.05</f>
        <v>4.125</v>
      </c>
      <c r="H10" s="4">
        <f t="shared" ref="H10:H15" si="2">+F10*0.1</f>
        <v>8.25</v>
      </c>
      <c r="I10" s="22">
        <f t="shared" ref="I10:I15" si="3">+F10*$F$2+G10*$G$2+H10*$H$2</f>
        <v>4510.5637500000003</v>
      </c>
    </row>
    <row r="11" spans="1:9" ht="15.75" x14ac:dyDescent="0.25">
      <c r="A11" s="9" t="s">
        <v>29</v>
      </c>
      <c r="B11" s="4">
        <v>40</v>
      </c>
      <c r="C11" s="4">
        <v>1</v>
      </c>
      <c r="D11" s="4">
        <v>40</v>
      </c>
      <c r="E11" s="32">
        <v>55</v>
      </c>
      <c r="F11" s="4">
        <f t="shared" si="0"/>
        <v>2200</v>
      </c>
      <c r="G11" s="4">
        <f t="shared" si="1"/>
        <v>110</v>
      </c>
      <c r="H11" s="4">
        <f t="shared" si="2"/>
        <v>220</v>
      </c>
      <c r="I11" s="22">
        <f t="shared" si="3"/>
        <v>120281.70000000001</v>
      </c>
    </row>
    <row r="12" spans="1:9" ht="15.75" x14ac:dyDescent="0.25">
      <c r="A12" s="9" t="s">
        <v>66</v>
      </c>
      <c r="B12" s="4">
        <v>40</v>
      </c>
      <c r="C12" s="4">
        <v>1</v>
      </c>
      <c r="D12" s="4">
        <v>40</v>
      </c>
      <c r="E12" s="32">
        <v>55</v>
      </c>
      <c r="F12" s="4">
        <f t="shared" si="0"/>
        <v>2200</v>
      </c>
      <c r="G12" s="4">
        <f t="shared" si="1"/>
        <v>110</v>
      </c>
      <c r="H12" s="4">
        <f t="shared" si="2"/>
        <v>220</v>
      </c>
      <c r="I12" s="22">
        <f t="shared" si="3"/>
        <v>120281.70000000001</v>
      </c>
    </row>
    <row r="13" spans="1:9" ht="15.75" x14ac:dyDescent="0.25">
      <c r="A13" s="9" t="s">
        <v>78</v>
      </c>
      <c r="B13" s="4">
        <v>16</v>
      </c>
      <c r="C13" s="4">
        <v>2</v>
      </c>
      <c r="D13" s="4">
        <v>32</v>
      </c>
      <c r="E13" s="32">
        <f>110*0.1</f>
        <v>11</v>
      </c>
      <c r="F13" s="4">
        <f t="shared" si="0"/>
        <v>352</v>
      </c>
      <c r="G13" s="4">
        <f t="shared" si="1"/>
        <v>17.600000000000001</v>
      </c>
      <c r="H13" s="4">
        <f t="shared" si="2"/>
        <v>35.200000000000003</v>
      </c>
      <c r="I13" s="22">
        <f t="shared" si="3"/>
        <v>19245.072</v>
      </c>
    </row>
    <row r="14" spans="1:9" ht="15.75" x14ac:dyDescent="0.25">
      <c r="A14" s="9" t="s">
        <v>50</v>
      </c>
      <c r="B14" s="4">
        <v>16</v>
      </c>
      <c r="C14" s="4">
        <v>1</v>
      </c>
      <c r="D14" s="4">
        <v>16</v>
      </c>
      <c r="E14" s="32">
        <v>55</v>
      </c>
      <c r="F14" s="4">
        <f t="shared" si="0"/>
        <v>880</v>
      </c>
      <c r="G14" s="4">
        <f t="shared" si="1"/>
        <v>44</v>
      </c>
      <c r="H14" s="4">
        <f t="shared" si="2"/>
        <v>88</v>
      </c>
      <c r="I14" s="22">
        <f t="shared" si="3"/>
        <v>48112.68</v>
      </c>
    </row>
    <row r="15" spans="1:9" ht="15.75" x14ac:dyDescent="0.25">
      <c r="A15" s="5" t="s">
        <v>74</v>
      </c>
      <c r="B15" s="4">
        <v>4</v>
      </c>
      <c r="C15" s="4">
        <v>1</v>
      </c>
      <c r="D15" s="4">
        <v>4</v>
      </c>
      <c r="E15" s="32">
        <v>55</v>
      </c>
      <c r="F15" s="4">
        <f t="shared" si="0"/>
        <v>220</v>
      </c>
      <c r="G15" s="4">
        <f t="shared" si="1"/>
        <v>11</v>
      </c>
      <c r="H15" s="4">
        <f t="shared" si="2"/>
        <v>22</v>
      </c>
      <c r="I15" s="22">
        <f t="shared" si="3"/>
        <v>12028.17</v>
      </c>
    </row>
    <row r="16" spans="1:9" x14ac:dyDescent="0.25">
      <c r="A16" s="56" t="s">
        <v>75</v>
      </c>
      <c r="B16" s="56"/>
      <c r="C16" s="56"/>
      <c r="D16" s="56"/>
      <c r="E16" s="56"/>
      <c r="F16" s="67">
        <f>ROUND(SUM(F5:H15),-1)</f>
        <v>7840</v>
      </c>
      <c r="G16" s="67"/>
      <c r="H16" s="67"/>
      <c r="I16" s="13">
        <f>ROUND(SUM(I5:I15),-3)</f>
        <v>373000</v>
      </c>
    </row>
    <row r="17" spans="1:9" x14ac:dyDescent="0.25">
      <c r="A17" s="15" t="s">
        <v>30</v>
      </c>
    </row>
    <row r="18" spans="1:9" ht="44.45" customHeight="1" x14ac:dyDescent="0.25">
      <c r="A18" s="52" t="s">
        <v>68</v>
      </c>
      <c r="B18" s="52"/>
      <c r="C18" s="52"/>
      <c r="D18" s="52"/>
      <c r="E18" s="52"/>
      <c r="F18" s="52"/>
      <c r="G18" s="52"/>
      <c r="H18" s="52"/>
      <c r="I18" s="52"/>
    </row>
    <row r="19" spans="1:9" ht="41.25" customHeight="1" x14ac:dyDescent="0.25">
      <c r="A19" s="53" t="s">
        <v>126</v>
      </c>
      <c r="B19" s="53"/>
      <c r="C19" s="53"/>
      <c r="D19" s="53"/>
      <c r="E19" s="53"/>
      <c r="F19" s="53"/>
      <c r="G19" s="53"/>
      <c r="H19" s="53"/>
      <c r="I19" s="53"/>
    </row>
    <row r="20" spans="1:9" ht="18.75" x14ac:dyDescent="0.25">
      <c r="A20" s="14" t="s">
        <v>39</v>
      </c>
    </row>
    <row r="21" spans="1:9" ht="34.5" customHeight="1" x14ac:dyDescent="0.25">
      <c r="A21" s="52" t="s">
        <v>103</v>
      </c>
      <c r="B21" s="52"/>
      <c r="C21" s="52"/>
      <c r="D21" s="52"/>
      <c r="E21" s="52"/>
      <c r="F21" s="52"/>
      <c r="G21" s="52"/>
      <c r="H21" s="52"/>
      <c r="I21" s="52"/>
    </row>
    <row r="22" spans="1:9" s="1" customFormat="1" ht="15.75" x14ac:dyDescent="0.25">
      <c r="A22" s="34" t="s">
        <v>101</v>
      </c>
      <c r="B22" s="35"/>
      <c r="C22" s="35"/>
      <c r="D22" s="35"/>
      <c r="E22" s="35"/>
      <c r="F22" s="35"/>
      <c r="G22" s="35"/>
      <c r="H22" s="35"/>
      <c r="I22" s="35"/>
    </row>
    <row r="23" spans="1:9" ht="18.75" x14ac:dyDescent="0.25">
      <c r="A23" s="14" t="s">
        <v>76</v>
      </c>
    </row>
    <row r="24" spans="1:9" ht="18.75" x14ac:dyDescent="0.25">
      <c r="A24" s="17" t="s">
        <v>77</v>
      </c>
      <c r="B24" s="14"/>
      <c r="C24" s="14"/>
      <c r="D24" s="14"/>
      <c r="E24" s="14"/>
      <c r="F24" s="14"/>
      <c r="G24" s="14"/>
      <c r="H24" s="14"/>
      <c r="I24" s="14"/>
    </row>
  </sheetData>
  <mergeCells count="5">
    <mergeCell ref="A16:E16"/>
    <mergeCell ref="F16:H16"/>
    <mergeCell ref="A18:I18"/>
    <mergeCell ref="A19:I19"/>
    <mergeCell ref="A21:I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1"/>
  <sheetViews>
    <sheetView workbookViewId="0">
      <selection activeCell="I9" sqref="I9"/>
    </sheetView>
  </sheetViews>
  <sheetFormatPr defaultRowHeight="15" x14ac:dyDescent="0.25"/>
  <cols>
    <col min="1" max="1" width="15.42578125" customWidth="1"/>
    <col min="2" max="2" width="16" customWidth="1"/>
    <col min="3" max="3" width="18.42578125" customWidth="1"/>
    <col min="4" max="4" width="19.7109375" customWidth="1"/>
    <col min="5" max="5" width="15.140625" customWidth="1"/>
    <col min="6" max="6" width="14.85546875" customWidth="1"/>
    <col min="7" max="7" width="19.5703125" customWidth="1"/>
  </cols>
  <sheetData>
    <row r="2" spans="1:7" ht="15.75" thickBot="1" x14ac:dyDescent="0.3"/>
    <row r="3" spans="1:7" ht="15.75" x14ac:dyDescent="0.25">
      <c r="A3" s="68"/>
      <c r="B3" s="69"/>
      <c r="C3" s="69"/>
      <c r="D3" s="69"/>
      <c r="E3" s="69"/>
      <c r="F3" s="69"/>
      <c r="G3" s="70"/>
    </row>
    <row r="4" spans="1:7" ht="16.5" thickBot="1" x14ac:dyDescent="0.3">
      <c r="A4" s="71" t="s">
        <v>82</v>
      </c>
      <c r="B4" s="72"/>
      <c r="C4" s="72"/>
      <c r="D4" s="72"/>
      <c r="E4" s="72"/>
      <c r="F4" s="72"/>
      <c r="G4" s="73"/>
    </row>
    <row r="5" spans="1:7" ht="15.75" x14ac:dyDescent="0.25">
      <c r="A5" s="23"/>
      <c r="B5" s="26"/>
      <c r="C5" s="26"/>
      <c r="D5" s="26"/>
      <c r="E5" s="26"/>
      <c r="F5" s="26"/>
      <c r="G5" s="26"/>
    </row>
    <row r="6" spans="1:7" x14ac:dyDescent="0.25">
      <c r="A6" s="24" t="s">
        <v>83</v>
      </c>
      <c r="B6" s="27" t="s">
        <v>85</v>
      </c>
      <c r="C6" s="27" t="s">
        <v>87</v>
      </c>
      <c r="D6" s="27" t="s">
        <v>89</v>
      </c>
      <c r="E6" s="27" t="s">
        <v>91</v>
      </c>
      <c r="F6" s="27" t="s">
        <v>93</v>
      </c>
      <c r="G6" s="27" t="s">
        <v>95</v>
      </c>
    </row>
    <row r="7" spans="1:7" ht="38.25" x14ac:dyDescent="0.25">
      <c r="A7" s="25" t="s">
        <v>84</v>
      </c>
      <c r="B7" s="26" t="s">
        <v>86</v>
      </c>
      <c r="C7" s="26" t="s">
        <v>88</v>
      </c>
      <c r="D7" s="26" t="s">
        <v>90</v>
      </c>
      <c r="E7" s="26" t="s">
        <v>92</v>
      </c>
      <c r="F7" s="26" t="s">
        <v>94</v>
      </c>
      <c r="G7" s="26" t="s">
        <v>96</v>
      </c>
    </row>
    <row r="8" spans="1:7" x14ac:dyDescent="0.25">
      <c r="A8" s="29"/>
      <c r="B8" s="30"/>
      <c r="C8" s="30"/>
      <c r="D8" s="30"/>
      <c r="E8" s="30"/>
      <c r="F8" s="30"/>
      <c r="G8" s="26" t="s">
        <v>97</v>
      </c>
    </row>
    <row r="9" spans="1:7" ht="38.25" x14ac:dyDescent="0.25">
      <c r="A9" s="16" t="s">
        <v>98</v>
      </c>
      <c r="B9" s="31">
        <v>44445</v>
      </c>
      <c r="C9" s="16">
        <v>55</v>
      </c>
      <c r="D9" s="31">
        <f>ROUND(B9*C9,-3)</f>
        <v>2444000</v>
      </c>
      <c r="E9" s="31">
        <v>5000</v>
      </c>
      <c r="F9" s="16">
        <v>55</v>
      </c>
      <c r="G9" s="31">
        <f>ROUND(E9*F9, -3)</f>
        <v>275000</v>
      </c>
    </row>
    <row r="11" spans="1:7" x14ac:dyDescent="0.25">
      <c r="D11" s="28"/>
    </row>
  </sheetData>
  <mergeCells count="2">
    <mergeCell ref="A3:G3"/>
    <mergeCell ref="A4:G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5"/>
  <sheetViews>
    <sheetView workbookViewId="0">
      <selection activeCell="B8" sqref="B8"/>
    </sheetView>
  </sheetViews>
  <sheetFormatPr defaultRowHeight="15" x14ac:dyDescent="0.25"/>
  <cols>
    <col min="2" max="2" width="18.42578125" customWidth="1"/>
    <col min="3" max="3" width="13.28515625" customWidth="1"/>
    <col min="5" max="5" width="14.7109375" customWidth="1"/>
  </cols>
  <sheetData>
    <row r="1" spans="2:6" ht="15.75" thickBot="1" x14ac:dyDescent="0.3"/>
    <row r="2" spans="2:6" ht="15.75" x14ac:dyDescent="0.25">
      <c r="B2" s="68"/>
      <c r="C2" s="69"/>
      <c r="D2" s="69"/>
      <c r="E2" s="69"/>
      <c r="F2" s="70"/>
    </row>
    <row r="3" spans="2:6" ht="16.5" thickBot="1" x14ac:dyDescent="0.3">
      <c r="B3" s="71" t="s">
        <v>107</v>
      </c>
      <c r="C3" s="72"/>
      <c r="D3" s="72"/>
      <c r="E3" s="72"/>
      <c r="F3" s="73"/>
    </row>
    <row r="4" spans="2:6" x14ac:dyDescent="0.25">
      <c r="B4" s="38"/>
      <c r="C4" s="40"/>
      <c r="D4" s="40"/>
      <c r="E4" s="40"/>
      <c r="F4" s="40"/>
    </row>
    <row r="5" spans="2:6" x14ac:dyDescent="0.25">
      <c r="B5" s="39" t="s">
        <v>83</v>
      </c>
      <c r="C5" s="40" t="s">
        <v>85</v>
      </c>
      <c r="D5" s="40" t="s">
        <v>87</v>
      </c>
      <c r="E5" s="40" t="s">
        <v>89</v>
      </c>
      <c r="F5" s="40" t="s">
        <v>91</v>
      </c>
    </row>
    <row r="6" spans="2:6" ht="57" customHeight="1" x14ac:dyDescent="0.25">
      <c r="B6" s="39"/>
      <c r="C6" s="40"/>
      <c r="D6" s="40"/>
      <c r="E6" s="40" t="s">
        <v>111</v>
      </c>
      <c r="F6" s="40" t="s">
        <v>107</v>
      </c>
    </row>
    <row r="7" spans="2:6" ht="24" x14ac:dyDescent="0.25">
      <c r="B7" s="39" t="s">
        <v>108</v>
      </c>
      <c r="C7" s="40" t="s">
        <v>109</v>
      </c>
      <c r="D7" s="40" t="s">
        <v>110</v>
      </c>
      <c r="E7" s="30"/>
      <c r="F7" s="40" t="s">
        <v>112</v>
      </c>
    </row>
    <row r="8" spans="2:6" ht="38.25" x14ac:dyDescent="0.25">
      <c r="B8" s="16" t="s">
        <v>113</v>
      </c>
      <c r="C8" s="42">
        <v>55</v>
      </c>
      <c r="D8" s="42">
        <v>1</v>
      </c>
      <c r="E8" s="42">
        <v>0</v>
      </c>
      <c r="F8" s="42">
        <v>55</v>
      </c>
    </row>
    <row r="9" spans="2:6" ht="25.5" x14ac:dyDescent="0.25">
      <c r="B9" s="16" t="s">
        <v>114</v>
      </c>
      <c r="C9" s="42">
        <v>55</v>
      </c>
      <c r="D9" s="42">
        <v>1</v>
      </c>
      <c r="E9" s="42">
        <v>0</v>
      </c>
      <c r="F9" s="42">
        <v>55</v>
      </c>
    </row>
    <row r="10" spans="2:6" x14ac:dyDescent="0.25">
      <c r="B10" s="16" t="s">
        <v>115</v>
      </c>
      <c r="C10" s="42">
        <v>55</v>
      </c>
      <c r="D10" s="42">
        <v>1</v>
      </c>
      <c r="E10" s="42">
        <v>0</v>
      </c>
      <c r="F10" s="42">
        <v>55</v>
      </c>
    </row>
    <row r="11" spans="2:6" ht="25.5" x14ac:dyDescent="0.25">
      <c r="B11" s="16" t="s">
        <v>116</v>
      </c>
      <c r="C11" s="42">
        <v>55</v>
      </c>
      <c r="D11" s="42">
        <v>1</v>
      </c>
      <c r="E11" s="42">
        <v>0</v>
      </c>
      <c r="F11" s="43">
        <v>55</v>
      </c>
    </row>
    <row r="12" spans="2:6" ht="28.5" x14ac:dyDescent="0.25">
      <c r="B12" s="16" t="s">
        <v>117</v>
      </c>
      <c r="C12" s="42" t="s">
        <v>118</v>
      </c>
      <c r="D12" s="42">
        <v>2</v>
      </c>
      <c r="E12" s="42">
        <v>0</v>
      </c>
      <c r="F12" s="43">
        <v>22</v>
      </c>
    </row>
    <row r="13" spans="2:6" x14ac:dyDescent="0.25">
      <c r="B13" s="16"/>
      <c r="C13" s="42"/>
      <c r="D13" s="42"/>
      <c r="E13" s="42" t="s">
        <v>119</v>
      </c>
      <c r="F13" s="43">
        <v>242</v>
      </c>
    </row>
    <row r="14" spans="2:6" x14ac:dyDescent="0.25">
      <c r="B14" s="41"/>
    </row>
    <row r="15" spans="2:6" x14ac:dyDescent="0.25">
      <c r="B15" s="41"/>
    </row>
  </sheetData>
  <mergeCells count="2">
    <mergeCell ref="B2:F2"/>
    <mergeCell ref="B3: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industry</vt:lpstr>
      <vt:lpstr>agency</vt:lpstr>
      <vt:lpstr>O&amp;M</vt:lpstr>
      <vt:lpstr>Total Annual 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ONeil</dc:creator>
  <cp:lastModifiedBy>wwrigley</cp:lastModifiedBy>
  <dcterms:created xsi:type="dcterms:W3CDTF">2018-02-02T18:52:56Z</dcterms:created>
  <dcterms:modified xsi:type="dcterms:W3CDTF">2018-10-25T17:49:32Z</dcterms:modified>
</cp:coreProperties>
</file>