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92C208E5-1818-42D0-9E7E-77A2D2B40D2E}" xr6:coauthVersionLast="31" xr6:coauthVersionMax="31" xr10:uidLastSave="{00000000-0000-0000-0000-000000000000}"/>
  <bookViews>
    <workbookView xWindow="0" yWindow="0" windowWidth="19200" windowHeight="8190" xr2:uid="{00000000-000D-0000-FFFF-FFFF00000000}"/>
  </bookViews>
  <sheets>
    <sheet name="Table 1" sheetId="1" r:id="rId1"/>
    <sheet name="Table 2" sheetId="2" r:id="rId2"/>
    <sheet name="Capital &amp; O&amp;M" sheetId="4" r:id="rId3"/>
  </sheets>
  <calcPr calcId="179017"/>
</workbook>
</file>

<file path=xl/calcChain.xml><?xml version="1.0" encoding="utf-8"?>
<calcChain xmlns="http://schemas.openxmlformats.org/spreadsheetml/2006/main">
  <c r="E21" i="2" l="1"/>
  <c r="E19" i="2"/>
  <c r="E18" i="2"/>
  <c r="E29" i="1" l="1"/>
  <c r="E28" i="1"/>
  <c r="E27" i="1"/>
  <c r="K45" i="1" s="1"/>
  <c r="F16" i="4" l="1"/>
  <c r="E16" i="4"/>
  <c r="E7" i="4" l="1"/>
  <c r="I44" i="1" s="1"/>
  <c r="D18" i="1" l="1"/>
  <c r="F18" i="1" s="1"/>
  <c r="G18" i="1" l="1"/>
  <c r="H18" i="1"/>
  <c r="D21" i="2"/>
  <c r="F21" i="2" s="1"/>
  <c r="D19" i="2"/>
  <c r="F19" i="2" s="1"/>
  <c r="D18" i="2"/>
  <c r="F18" i="2" s="1"/>
  <c r="D17" i="2"/>
  <c r="F17" i="2" s="1"/>
  <c r="D16" i="2"/>
  <c r="F16" i="2" s="1"/>
  <c r="D15" i="2"/>
  <c r="F15" i="2" s="1"/>
  <c r="D13" i="2"/>
  <c r="F13" i="2" s="1"/>
  <c r="H13" i="2" s="1"/>
  <c r="D12" i="2"/>
  <c r="F12" i="2" s="1"/>
  <c r="D11" i="2"/>
  <c r="F11" i="2" s="1"/>
  <c r="D9" i="2"/>
  <c r="F9" i="2" s="1"/>
  <c r="D8" i="2"/>
  <c r="F8" i="2" s="1"/>
  <c r="D7" i="2"/>
  <c r="F7" i="2" s="1"/>
  <c r="D6" i="2"/>
  <c r="F6" i="2" s="1"/>
  <c r="I18" i="1" l="1"/>
  <c r="G7" i="2"/>
  <c r="H7" i="2"/>
  <c r="H12" i="2"/>
  <c r="G12" i="2"/>
  <c r="G16" i="2"/>
  <c r="H16" i="2"/>
  <c r="H21" i="2"/>
  <c r="G21" i="2"/>
  <c r="H6" i="2"/>
  <c r="G6" i="2"/>
  <c r="H11" i="2"/>
  <c r="G11" i="2"/>
  <c r="H15" i="2"/>
  <c r="G15" i="2"/>
  <c r="H19" i="2"/>
  <c r="G19" i="2"/>
  <c r="H9" i="2"/>
  <c r="H18" i="2"/>
  <c r="H8" i="2"/>
  <c r="H17" i="2"/>
  <c r="G9" i="2"/>
  <c r="I9" i="2" s="1"/>
  <c r="G13" i="2"/>
  <c r="I13" i="2" s="1"/>
  <c r="G18" i="2"/>
  <c r="G8" i="2"/>
  <c r="G17" i="2"/>
  <c r="F9" i="1"/>
  <c r="D40" i="1"/>
  <c r="F40" i="1" s="1"/>
  <c r="D37" i="1"/>
  <c r="F37" i="1" s="1"/>
  <c r="D29" i="1"/>
  <c r="F29" i="1" s="1"/>
  <c r="H29" i="1" s="1"/>
  <c r="D28" i="1"/>
  <c r="F28" i="1" s="1"/>
  <c r="D27" i="1"/>
  <c r="F27" i="1" s="1"/>
  <c r="D26" i="1"/>
  <c r="F26" i="1" s="1"/>
  <c r="D25" i="1"/>
  <c r="F25" i="1" s="1"/>
  <c r="D24" i="1"/>
  <c r="F24" i="1" s="1"/>
  <c r="D23" i="1"/>
  <c r="F23" i="1" s="1"/>
  <c r="D22" i="1"/>
  <c r="F22" i="1" s="1"/>
  <c r="D21" i="1"/>
  <c r="F21" i="1" s="1"/>
  <c r="H21" i="1" s="1"/>
  <c r="D20" i="1"/>
  <c r="F20" i="1" s="1"/>
  <c r="D16" i="1"/>
  <c r="F16" i="1" s="1"/>
  <c r="D15" i="1"/>
  <c r="F15" i="1" s="1"/>
  <c r="D14" i="1"/>
  <c r="F14" i="1" s="1"/>
  <c r="H14" i="1" s="1"/>
  <c r="D13" i="1"/>
  <c r="F13" i="1" s="1"/>
  <c r="D12" i="1"/>
  <c r="F12" i="1" s="1"/>
  <c r="D11" i="1"/>
  <c r="F11" i="1" s="1"/>
  <c r="D9" i="1"/>
  <c r="H9" i="1" l="1"/>
  <c r="H25" i="1"/>
  <c r="I18" i="2"/>
  <c r="I12" i="2"/>
  <c r="I6" i="2"/>
  <c r="I7" i="2"/>
  <c r="I19" i="2"/>
  <c r="I11" i="2"/>
  <c r="I21" i="2"/>
  <c r="F22" i="2"/>
  <c r="I8" i="2"/>
  <c r="I15" i="2"/>
  <c r="I16" i="2"/>
  <c r="I17" i="2"/>
  <c r="G13" i="1"/>
  <c r="H13" i="1"/>
  <c r="G28" i="1"/>
  <c r="H28" i="1"/>
  <c r="H16" i="1"/>
  <c r="G16" i="1"/>
  <c r="H27" i="1"/>
  <c r="G27" i="1"/>
  <c r="I27" i="1" s="1"/>
  <c r="H11" i="1"/>
  <c r="G11" i="1"/>
  <c r="H22" i="1"/>
  <c r="G22" i="1"/>
  <c r="H26" i="1"/>
  <c r="G26" i="1"/>
  <c r="G20" i="1"/>
  <c r="H20" i="1"/>
  <c r="G24" i="1"/>
  <c r="H24" i="1"/>
  <c r="H12" i="1"/>
  <c r="G12" i="1"/>
  <c r="G23" i="1"/>
  <c r="H23" i="1"/>
  <c r="H40" i="1"/>
  <c r="G40" i="1"/>
  <c r="G15" i="1"/>
  <c r="H15" i="1"/>
  <c r="G37" i="1"/>
  <c r="H37" i="1"/>
  <c r="I29" i="1"/>
  <c r="G9" i="1"/>
  <c r="I9" i="1" s="1"/>
  <c r="G14" i="1"/>
  <c r="I14" i="1" s="1"/>
  <c r="G21" i="1"/>
  <c r="I21" i="1" s="1"/>
  <c r="G25" i="1"/>
  <c r="I25" i="1" s="1"/>
  <c r="G29" i="1"/>
  <c r="I26" i="1" l="1"/>
  <c r="I16" i="1"/>
  <c r="F30" i="1"/>
  <c r="I22" i="2"/>
  <c r="I22" i="1"/>
  <c r="F42" i="1"/>
  <c r="F43" i="1" s="1"/>
  <c r="F45" i="1" s="1"/>
  <c r="L45" i="1" s="1"/>
  <c r="I24" i="1"/>
  <c r="I13" i="1"/>
  <c r="I20" i="1"/>
  <c r="I15" i="1"/>
  <c r="I23" i="1"/>
  <c r="I40" i="1"/>
  <c r="I12" i="1"/>
  <c r="I11" i="1"/>
  <c r="I28" i="1"/>
  <c r="I37" i="1"/>
  <c r="I30" i="1" l="1"/>
  <c r="I43" i="1" s="1"/>
  <c r="I45" i="1" s="1"/>
  <c r="I4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Tracy Curtis</author>
  </authors>
  <commentList>
    <comment ref="D16" authorId="0" shapeId="0" xr:uid="{00000000-0006-0000-0200-000001000000}">
      <text>
        <r>
          <rPr>
            <b/>
            <sz val="9"/>
            <color indexed="81"/>
            <rFont val="Tahoma"/>
            <family val="2"/>
          </rPr>
          <t>Tracy Curtis:</t>
        </r>
        <r>
          <rPr>
            <sz val="9"/>
            <color indexed="81"/>
            <rFont val="Tahoma"/>
            <family val="2"/>
          </rPr>
          <t xml:space="preserve">
Emissions compliance testing capital costs were annualized at 7 percent interest over the 15-year lifespan of the control. The one-time estimated costs per add-on control range from $18,500 to $18,750 for Method 25 and or 25A, and assumes that emissions are measured simultaneously at the inlet and outlet of the device to measure destruction efficiency. These costs also assume that emission capture systems meet the design criteria for a permanent total enclosure in EPA Method 204, so that capture efficiency does not need to be measured.  </t>
        </r>
      </text>
    </comment>
  </commentList>
</comments>
</file>

<file path=xl/sharedStrings.xml><?xml version="1.0" encoding="utf-8"?>
<sst xmlns="http://schemas.openxmlformats.org/spreadsheetml/2006/main" count="158" uniqueCount="132">
  <si>
    <t>Table 1:  Annual Respondent Burden and Cost - NESHAP for Metal Coil Surface Coating Plants (40 CFR Part 63, Subpart SSSS) (Renewal)</t>
  </si>
  <si>
    <t>Burden item</t>
  </si>
  <si>
    <t>(A)</t>
  </si>
  <si>
    <t>Person hours per occurrence</t>
  </si>
  <si>
    <t>(B)</t>
  </si>
  <si>
    <t>No. of occurrences per respondent per year</t>
  </si>
  <si>
    <t>(C)</t>
  </si>
  <si>
    <t>(D)</t>
  </si>
  <si>
    <t>(E)</t>
  </si>
  <si>
    <t>(F)</t>
  </si>
  <si>
    <t>(G)</t>
  </si>
  <si>
    <t>(H)</t>
  </si>
  <si>
    <t>1.  Applications</t>
  </si>
  <si>
    <t>N/A</t>
  </si>
  <si>
    <t>2.  Survey and Studies</t>
  </si>
  <si>
    <t>3.  Reporting requirements</t>
  </si>
  <si>
    <t xml:space="preserve">     B.  Required activities</t>
  </si>
  <si>
    <t xml:space="preserve">        Emission rate limit compliance determination</t>
  </si>
  <si>
    <t xml:space="preserve">        Startup, shutdown, malfunction plan</t>
  </si>
  <si>
    <t xml:space="preserve">     C.  Create information</t>
  </si>
  <si>
    <t xml:space="preserve">See 4B </t>
  </si>
  <si>
    <t xml:space="preserve">     E.  Write Report</t>
  </si>
  <si>
    <t xml:space="preserve">        Initial notification</t>
  </si>
  <si>
    <t xml:space="preserve">        Notification of construction/reconstruction</t>
  </si>
  <si>
    <t xml:space="preserve">        Notification of anticipated startup</t>
  </si>
  <si>
    <t xml:space="preserve">        Notification of actual startup</t>
  </si>
  <si>
    <t xml:space="preserve">        Notification of compliance status</t>
  </si>
  <si>
    <t>Subtotal  for Reporting  Requirements</t>
  </si>
  <si>
    <t>4.  Recordkeeping requirements</t>
  </si>
  <si>
    <t>See 4B</t>
  </si>
  <si>
    <t xml:space="preserve">     B.  Plan activities</t>
  </si>
  <si>
    <t xml:space="preserve">     C.  Implement Activities </t>
  </si>
  <si>
    <t xml:space="preserve">     D.  Develop record system</t>
  </si>
  <si>
    <t xml:space="preserve">     E.  Time to enter information</t>
  </si>
  <si>
    <t xml:space="preserve">    F.  Time to train personnel </t>
  </si>
  <si>
    <t xml:space="preserve">     I.  Time for audits</t>
  </si>
  <si>
    <t xml:space="preserve">Subtotal  for Recordkeeping Requirements  </t>
  </si>
  <si>
    <t>Person hours per respondent per year (C=AxB)</t>
  </si>
  <si>
    <t>Technical person- hours per year (E=CxD)</t>
  </si>
  <si>
    <t>Management person hours per year (Ex0.05)</t>
  </si>
  <si>
    <t>Clerical person hours per year (Ex0.1)</t>
  </si>
  <si>
    <r>
      <t xml:space="preserve">Respondents per year  </t>
    </r>
    <r>
      <rPr>
        <b/>
        <vertAlign val="superscript"/>
        <sz val="10"/>
        <color theme="1"/>
        <rFont val="Times New Roman"/>
        <family val="1"/>
      </rPr>
      <t>a</t>
    </r>
  </si>
  <si>
    <t>Assumptions:</t>
  </si>
  <si>
    <t>Table 2:  Average Annual EPA Burden and Cost - NESHAP for Metal Coil Surface Coating Plants (40 CFR Part 63, Subpart SSSS) (Renewal)</t>
  </si>
  <si>
    <t>Activity</t>
  </si>
  <si>
    <t>EPA person- hours per occurrence</t>
  </si>
  <si>
    <t>No. of occurrences per plant per year</t>
  </si>
  <si>
    <t>Initial performance test</t>
  </si>
  <si>
    <t>Repeat performance test-retesting preparation</t>
  </si>
  <si>
    <t>Repeat performance-retesting</t>
  </si>
  <si>
    <t>Excess emissions enforcement activities</t>
  </si>
  <si>
    <t>Review reports</t>
  </si>
  <si>
    <t xml:space="preserve">   Notification of applicability</t>
  </si>
  <si>
    <t xml:space="preserve">   Notification of construction/reconstruction</t>
  </si>
  <si>
    <t xml:space="preserve">   Notification of actual startup</t>
  </si>
  <si>
    <t xml:space="preserve">   Notification of special compliance requirements</t>
  </si>
  <si>
    <t xml:space="preserve">   Notification of compliance status</t>
  </si>
  <si>
    <t xml:space="preserve">   Review of initial performance test report</t>
  </si>
  <si>
    <t xml:space="preserve">   Review of repeat performance test report</t>
  </si>
  <si>
    <r>
      <t xml:space="preserve">   Semiannual report of excess emissions </t>
    </r>
    <r>
      <rPr>
        <vertAlign val="superscript"/>
        <sz val="10"/>
        <color theme="1"/>
        <rFont val="Times New Roman"/>
        <family val="1"/>
      </rPr>
      <t>c, d</t>
    </r>
  </si>
  <si>
    <r>
      <t xml:space="preserve">   Semiannual report of no excess emissions </t>
    </r>
    <r>
      <rPr>
        <vertAlign val="superscript"/>
        <sz val="10"/>
        <color theme="1"/>
        <rFont val="Times New Roman"/>
        <family val="1"/>
      </rPr>
      <t>e, f</t>
    </r>
  </si>
  <si>
    <t xml:space="preserve">   Review of NESHAP waiver application</t>
  </si>
  <si>
    <r>
      <t xml:space="preserve">   Review startup, shutdown, malfunction report </t>
    </r>
    <r>
      <rPr>
        <vertAlign val="superscript"/>
        <sz val="10"/>
        <color theme="1"/>
        <rFont val="Times New Roman"/>
        <family val="1"/>
      </rPr>
      <t>g</t>
    </r>
  </si>
  <si>
    <t>EPA person- hours per plant per year (C=AxB)</t>
  </si>
  <si>
    <t>Management person-hours per year (Ex0.05)</t>
  </si>
  <si>
    <t>Clerical person-hours per year (Ex0.1)</t>
  </si>
  <si>
    <r>
      <t xml:space="preserve">Plants per year  </t>
    </r>
    <r>
      <rPr>
        <b/>
        <vertAlign val="superscript"/>
        <sz val="10"/>
        <color theme="1"/>
        <rFont val="Times New Roman"/>
        <family val="1"/>
      </rPr>
      <t>a</t>
    </r>
  </si>
  <si>
    <r>
      <t xml:space="preserve">Cost, $ </t>
    </r>
    <r>
      <rPr>
        <b/>
        <vertAlign val="superscript"/>
        <sz val="10"/>
        <color theme="1"/>
        <rFont val="Times New Roman"/>
        <family val="1"/>
      </rPr>
      <t>b</t>
    </r>
  </si>
  <si>
    <t xml:space="preserve">    G.  Time to adjust existing ways to comply with previously applicable requirements</t>
  </si>
  <si>
    <r>
      <t xml:space="preserve">Total Cost 
Per year </t>
    </r>
    <r>
      <rPr>
        <b/>
        <vertAlign val="superscript"/>
        <sz val="10"/>
        <color theme="1"/>
        <rFont val="Times New Roman"/>
        <family val="1"/>
      </rPr>
      <t>b</t>
    </r>
  </si>
  <si>
    <t xml:space="preserve">     A.  Familiarization with the regulatory requirements</t>
  </si>
  <si>
    <t>Technical</t>
  </si>
  <si>
    <t>Managerial</t>
  </si>
  <si>
    <t>Clerical</t>
  </si>
  <si>
    <t>Labor Rates</t>
  </si>
  <si>
    <t xml:space="preserve"> </t>
  </si>
  <si>
    <t>Assumption: Monitoring Devices</t>
  </si>
  <si>
    <t>Assumption: Stack Testing (Method 25 or 25A)</t>
  </si>
  <si>
    <t>Facility</t>
  </si>
  <si>
    <t>Monitoring Device</t>
  </si>
  <si>
    <t>Cost ($)</t>
  </si>
  <si>
    <t>Number of Lines</t>
  </si>
  <si>
    <t>Tests Per Year</t>
  </si>
  <si>
    <t xml:space="preserve">According to industry consultation comment received, the O&amp;M cost to maintain continuous temperature measuring monitor is $1,200 per respondent. The cost covers replacement of temperature sensor each calendar year. </t>
  </si>
  <si>
    <t>Continuous temperature monitor</t>
  </si>
  <si>
    <t>Total Cost ($)</t>
  </si>
  <si>
    <t>Stacks per Facility</t>
  </si>
  <si>
    <t>Hrs/Respondent</t>
  </si>
  <si>
    <r>
      <t>TOTAL (rounded)</t>
    </r>
    <r>
      <rPr>
        <b/>
        <vertAlign val="superscript"/>
        <sz val="10"/>
        <color theme="1"/>
        <rFont val="Times New Roman"/>
        <family val="1"/>
      </rPr>
      <t>h</t>
    </r>
  </si>
  <si>
    <t>Costs included for a one-time initial performance test using Method 25 or Method 25A for facilities with control devices. It is assumed that  all of the existing facilities have conducted an initial performance test.</t>
  </si>
  <si>
    <r>
      <t>TOTAL LABOR BURDEN AND COST (rounded)</t>
    </r>
    <r>
      <rPr>
        <b/>
        <vertAlign val="superscript"/>
        <sz val="10"/>
        <color theme="1"/>
        <rFont val="Times New Roman"/>
        <family val="1"/>
      </rPr>
      <t>m</t>
    </r>
  </si>
  <si>
    <t>EAC w/ 7% Discount (15-year)</t>
  </si>
  <si>
    <t>This is no longer required in the General Provisions, it has been reserved and removed, so removed from this table.</t>
  </si>
  <si>
    <r>
      <t>Total CAPITAL and O&amp;M COST (rounded)</t>
    </r>
    <r>
      <rPr>
        <b/>
        <vertAlign val="superscript"/>
        <sz val="10"/>
        <color theme="1"/>
        <rFont val="Times New Roman"/>
        <family val="1"/>
      </rPr>
      <t>m</t>
    </r>
  </si>
  <si>
    <r>
      <t>GRAND TOTAL (rounded)</t>
    </r>
    <r>
      <rPr>
        <b/>
        <vertAlign val="superscript"/>
        <sz val="10"/>
        <color theme="1"/>
        <rFont val="Times New Roman"/>
        <family val="1"/>
      </rPr>
      <t>m</t>
    </r>
  </si>
  <si>
    <t># responses</t>
  </si>
  <si>
    <t>added respondents to estimate burden for this requirement.</t>
  </si>
  <si>
    <r>
      <t>a</t>
    </r>
    <r>
      <rPr>
        <sz val="10"/>
        <rFont val="Times New Roman"/>
        <family val="1"/>
      </rPr>
      <t xml:space="preserve">  We have assumed that there are approximately 48 respondents, with no additional new or reconstructed sources becoming subject to the rule over the next three years. This ICR assumes each respondent will incur a burden to re-familiarize themselves with the regulatory requirements each year.</t>
    </r>
  </si>
  <si>
    <r>
      <t>b</t>
    </r>
    <r>
      <rPr>
        <sz val="10"/>
        <rFont val="Times New Roman"/>
        <family val="1"/>
      </rPr>
      <t xml:space="preserve">  This ICR uses the following labor rates:  $149.35 per hour for Executive, Administrative, and Managerial labor; $112.98 per hour for Technical labor, and $54.81 per hour for Clerical labor.  These rates are from the United States Department of Labor, Bureau of Labor Statistics, June 2017, “Table 2: Civilian Workers, by Occupational and Industry Group.”  The rates are from column 1, “Total Compensation.”  The rates have been increased by 110 percent to account for the benefit packages available to those employed by private industry.</t>
    </r>
  </si>
  <si>
    <r>
      <t>d</t>
    </r>
    <r>
      <rPr>
        <sz val="10"/>
        <rFont val="Times New Roman"/>
        <family val="1"/>
      </rPr>
      <t xml:space="preserve">  We have assumed that exceedances are reported semiannually.</t>
    </r>
  </si>
  <si>
    <r>
      <t>e</t>
    </r>
    <r>
      <rPr>
        <sz val="10"/>
        <rFont val="Times New Roman"/>
        <family val="1"/>
      </rPr>
      <t xml:space="preserve">  We have assumed that 10 percent of respondents will report exceedances (48 x 0.1 = 4.8, or 5 respondents, when rounded).</t>
    </r>
  </si>
  <si>
    <r>
      <t>f</t>
    </r>
    <r>
      <rPr>
        <sz val="10"/>
        <rFont val="Times New Roman"/>
        <family val="1"/>
      </rPr>
      <t xml:space="preserve">  Reports indicating no exceedances are required semiannually.</t>
    </r>
  </si>
  <si>
    <r>
      <t>g</t>
    </r>
    <r>
      <rPr>
        <sz val="10"/>
        <rFont val="Times New Roman"/>
        <family val="1"/>
      </rPr>
      <t xml:space="preserve">  We have assumed that 90 percent of respondents will report no exceedances (48 x 0.9 = 43.2, or 43 respondents, when rounded).</t>
    </r>
  </si>
  <si>
    <r>
      <t xml:space="preserve">h  </t>
    </r>
    <r>
      <rPr>
        <sz val="10"/>
        <rFont val="Times New Roman"/>
        <family val="1"/>
      </rPr>
      <t>We have assumed that 10 percent of respondents will file a startup, shutdown, malfunction report semiannually  (48 x 0.1 = 4.8, or 5 respondents, when rounded).</t>
    </r>
  </si>
  <si>
    <r>
      <t xml:space="preserve">i </t>
    </r>
    <r>
      <rPr>
        <sz val="10"/>
        <rFont val="Times New Roman"/>
        <family val="1"/>
      </rPr>
      <t xml:space="preserve"> We have assumed that all information is entered on a weekly basis.</t>
    </r>
  </si>
  <si>
    <r>
      <t xml:space="preserve">j </t>
    </r>
    <r>
      <rPr>
        <sz val="10"/>
        <rFont val="Times New Roman"/>
        <family val="1"/>
      </rPr>
      <t xml:space="preserve"> We have assumed that each of the 48 respondents will take 15 minutes to transmit or disclose information twice a year.</t>
    </r>
  </si>
  <si>
    <r>
      <t xml:space="preserve">k </t>
    </r>
    <r>
      <rPr>
        <sz val="10"/>
        <rFont val="Times New Roman"/>
        <family val="1"/>
      </rPr>
      <t>Based on comments we received from industry consultation, 60 hrs per respondent is required to gather and evaluate information in preparation of semiannual reports</t>
    </r>
  </si>
  <si>
    <r>
      <t xml:space="preserve">l  </t>
    </r>
    <r>
      <rPr>
        <sz val="10"/>
        <rFont val="Times New Roman"/>
        <family val="1"/>
      </rPr>
      <t>We have assumed that emission capture systems meet the design criteria for a permanent total enclosure in EPA Method 204, so that capture efficiency does not need to be measured.</t>
    </r>
  </si>
  <si>
    <r>
      <t xml:space="preserve">m </t>
    </r>
    <r>
      <rPr>
        <sz val="10"/>
        <rFont val="Times New Roman"/>
        <family val="1"/>
      </rPr>
      <t>Totals have been rounded to 3 significant figures. Figures may not add exactly due to rounding.</t>
    </r>
  </si>
  <si>
    <r>
      <t>c</t>
    </r>
    <r>
      <rPr>
        <sz val="10"/>
        <rFont val="Times New Roman"/>
        <family val="1"/>
      </rPr>
      <t xml:space="preserve">  This is a one-time startup costs associated with initial compliance determination and acquisition, installation, and utilization of technology and systems needed to support recordkeeping and reporting.  The one-time startup costs were annualized over the 15-year life of control equipment at 7 percent interest. </t>
    </r>
    <r>
      <rPr>
        <sz val="10"/>
        <rFont val="Times New Roman"/>
        <family val="1"/>
      </rPr>
      <t>The number of occurrences per respondent per year is a</t>
    </r>
    <r>
      <rPr>
        <sz val="10"/>
        <rFont val="Times New Roman"/>
        <family val="1"/>
      </rPr>
      <t>nnualized over the 15 year</t>
    </r>
    <r>
      <rPr>
        <sz val="10"/>
        <rFont val="Times New Roman"/>
        <family val="1"/>
      </rPr>
      <t xml:space="preserve"> life of the control equipment. Because there are no new sources, no performance tests are expected to occur. It is assumed that the facility would contract out the performance testing costs, but some labor hours from facility staff would be involved with coordinating and observing the test and reviewing the results.</t>
    </r>
  </si>
  <si>
    <r>
      <t>a</t>
    </r>
    <r>
      <rPr>
        <sz val="10"/>
        <rFont val="Times New Roman"/>
        <family val="1"/>
      </rPr>
      <t xml:space="preserve">  We have assumed that there are approximately 48 respondents, with no additional new or reconstructed sources becoming subject to the rule over the next three years. Because there are no new sources, no performance tests are expected to occur. </t>
    </r>
  </si>
  <si>
    <r>
      <t>b</t>
    </r>
    <r>
      <rPr>
        <sz val="10"/>
        <rFont val="Times New Roman"/>
        <family val="1"/>
      </rPr>
      <t xml:space="preserve">  This cost is based on the following hourly labor rates increased by 60 percent to account for the benefit packages available to government employees: $64.80 for Managerial (GS-13, Step 5, $40.50 + 60%), $48.08 for Technical (GS-12, Step 1, $30.05 + 60%) and $26.02 Clerical (GS-6, Step 3, $16.26 + 60%).  These rates are from the Office of Personnel Management (OPM) “2017 General Schedule” which excludes locality rates of pay.</t>
    </r>
  </si>
  <si>
    <r>
      <t>c</t>
    </r>
    <r>
      <rPr>
        <sz val="10"/>
        <rFont val="Times New Roman"/>
        <family val="1"/>
      </rPr>
      <t xml:space="preserve">  It is assumed that 10 percent of respondents will report excess emissions (48 x 0.1 = 4.8, or 5 respondents, when rounded).</t>
    </r>
  </si>
  <si>
    <r>
      <t>d</t>
    </r>
    <r>
      <rPr>
        <sz val="10"/>
        <rFont val="Times New Roman"/>
        <family val="1"/>
      </rPr>
      <t xml:space="preserve">  It is assumed that reports of excess emissions are required semiannually.</t>
    </r>
  </si>
  <si>
    <r>
      <t>e</t>
    </r>
    <r>
      <rPr>
        <sz val="10"/>
        <rFont val="Times New Roman"/>
        <family val="1"/>
      </rPr>
      <t xml:space="preserve">  We have assumed that 90 percent of respondents will report no excess emissions (48 x 0.9 = 43.2, or 43 respondents, when rounded).</t>
    </r>
  </si>
  <si>
    <r>
      <t>f</t>
    </r>
    <r>
      <rPr>
        <sz val="10"/>
        <rFont val="Times New Roman"/>
        <family val="1"/>
      </rPr>
      <t xml:space="preserve">  It is assumed that reports of no excess emissions are required semiannually.</t>
    </r>
  </si>
  <si>
    <r>
      <t>g</t>
    </r>
    <r>
      <rPr>
        <sz val="10"/>
        <rFont val="Times New Roman"/>
        <family val="1"/>
      </rPr>
      <t xml:space="preserve">  We have assumed that 10 percent of respondents will submit startup, shutdown, malfunction reports to be reviewed (48 x 0.1 = 4.8, or 5 respondents, when rounded).</t>
    </r>
  </si>
  <si>
    <r>
      <t>h</t>
    </r>
    <r>
      <rPr>
        <sz val="10"/>
        <rFont val="Times New Roman"/>
        <family val="1"/>
      </rPr>
      <t xml:space="preserve">  Totals have been rounded to 3 significant figures. Figures may not add exactly due to rounding.</t>
    </r>
  </si>
  <si>
    <r>
      <t xml:space="preserve">     A.  Familiarization with the regulatory requirements</t>
    </r>
    <r>
      <rPr>
        <vertAlign val="superscript"/>
        <sz val="10"/>
        <rFont val="Times New Roman"/>
        <family val="1"/>
      </rPr>
      <t>a</t>
    </r>
  </si>
  <si>
    <r>
      <t xml:space="preserve">        Initial oxidizer performance test </t>
    </r>
    <r>
      <rPr>
        <vertAlign val="superscript"/>
        <sz val="10"/>
        <rFont val="Times New Roman"/>
        <family val="1"/>
      </rPr>
      <t>c</t>
    </r>
  </si>
  <si>
    <r>
      <t xml:space="preserve">        Repeat oxidizer performance test </t>
    </r>
    <r>
      <rPr>
        <vertAlign val="superscript"/>
        <sz val="10"/>
        <rFont val="Times New Roman"/>
        <family val="1"/>
      </rPr>
      <t>c</t>
    </r>
  </si>
  <si>
    <r>
      <t xml:space="preserve">        Initial capture performance test, or review design criteria to ensure capture system meets design criteria for a permanent total enclsosure (PTE) </t>
    </r>
    <r>
      <rPr>
        <vertAlign val="superscript"/>
        <sz val="10"/>
        <rFont val="Times New Roman"/>
        <family val="1"/>
      </rPr>
      <t>c, l</t>
    </r>
  </si>
  <si>
    <r>
      <t xml:space="preserve">        Repeat capture performance test </t>
    </r>
    <r>
      <rPr>
        <vertAlign val="superscript"/>
        <sz val="10"/>
        <rFont val="Times New Roman"/>
        <family val="1"/>
      </rPr>
      <t>c, l</t>
    </r>
  </si>
  <si>
    <r>
      <t xml:space="preserve">     D.  Gather existing information </t>
    </r>
    <r>
      <rPr>
        <vertAlign val="superscript"/>
        <sz val="10"/>
        <rFont val="Times New Roman"/>
        <family val="1"/>
      </rPr>
      <t>k</t>
    </r>
  </si>
  <si>
    <t>ERG Notes</t>
  </si>
  <si>
    <r>
      <t xml:space="preserve">        Performance test notification </t>
    </r>
    <r>
      <rPr>
        <vertAlign val="superscript"/>
        <sz val="10"/>
        <rFont val="Times New Roman"/>
        <family val="1"/>
      </rPr>
      <t>c</t>
    </r>
  </si>
  <si>
    <r>
      <t xml:space="preserve">        Performance test report </t>
    </r>
    <r>
      <rPr>
        <vertAlign val="superscript"/>
        <sz val="10"/>
        <rFont val="Times New Roman"/>
        <family val="1"/>
      </rPr>
      <t>c</t>
    </r>
  </si>
  <si>
    <r>
      <t xml:space="preserve">        Semiannual report of exceedances </t>
    </r>
    <r>
      <rPr>
        <vertAlign val="superscript"/>
        <sz val="10"/>
        <rFont val="Times New Roman"/>
        <family val="1"/>
      </rPr>
      <t>d, e</t>
    </r>
  </si>
  <si>
    <r>
      <t xml:space="preserve">        Semiannual report of no exceedances </t>
    </r>
    <r>
      <rPr>
        <vertAlign val="superscript"/>
        <sz val="10"/>
        <rFont val="Times New Roman"/>
        <family val="1"/>
      </rPr>
      <t>f, g</t>
    </r>
  </si>
  <si>
    <r>
      <t xml:space="preserve">        Startup, shutdown, malfunction report </t>
    </r>
    <r>
      <rPr>
        <vertAlign val="superscript"/>
        <sz val="10"/>
        <rFont val="Times New Roman"/>
        <family val="1"/>
      </rPr>
      <t>h</t>
    </r>
  </si>
  <si>
    <r>
      <t xml:space="preserve">         Records of all information required by standards </t>
    </r>
    <r>
      <rPr>
        <vertAlign val="superscript"/>
        <sz val="10"/>
        <rFont val="Times New Roman"/>
        <family val="1"/>
      </rPr>
      <t>i</t>
    </r>
  </si>
  <si>
    <r>
      <t xml:space="preserve">    H.  Time to transmit or disclose information </t>
    </r>
    <r>
      <rPr>
        <vertAlign val="superscript"/>
        <sz val="10"/>
        <rFont val="Times New Roman"/>
        <family val="1"/>
      </rPr>
      <t>j</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</si>
</sst>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_(&quot;$&quot;* #,##0_);_(&quot;$&quot;* \(#,##0\);_(&quot;$&quot;* &quot;-&quot;??_);_(@_)"/>
    <numFmt numFmtId="165" formatCode="&quot;$&quot;#,##0.00"/>
  </numFmts>
  <fonts count="21" x14ac:knownFonts="1">
    <font>
      <sz val="11"/>
      <color theme="1"/>
      <name val="Calibri"/>
      <family val="2"/>
      <scheme val="minor"/>
    </font>
    <font>
      <sz val="11"/>
      <color theme="1"/>
      <name val="Calibri"/>
      <family val="2"/>
      <scheme val="minor"/>
    </font>
    <font>
      <b/>
      <sz val="12"/>
      <color theme="1"/>
      <name val="Times New Roman"/>
      <family val="1"/>
    </font>
    <font>
      <b/>
      <sz val="10"/>
      <color theme="1"/>
      <name val="Times New Roman"/>
      <family val="1"/>
    </font>
    <font>
      <b/>
      <vertAlign val="superscript"/>
      <sz val="10"/>
      <color theme="1"/>
      <name val="Times New Roman"/>
      <family val="1"/>
    </font>
    <font>
      <sz val="10"/>
      <color theme="1"/>
      <name val="Times New Roman"/>
      <family val="1"/>
    </font>
    <font>
      <vertAlign val="superscript"/>
      <sz val="10"/>
      <color theme="1"/>
      <name val="Times New Roman"/>
      <family val="1"/>
    </font>
    <font>
      <b/>
      <i/>
      <sz val="10"/>
      <color theme="1"/>
      <name val="Times New Roman"/>
      <family val="1"/>
    </font>
    <font>
      <b/>
      <sz val="11"/>
      <color theme="1"/>
      <name val="Calibri"/>
      <family val="2"/>
      <scheme val="minor"/>
    </font>
    <font>
      <sz val="9"/>
      <color indexed="81"/>
      <name val="Tahoma"/>
      <family val="2"/>
    </font>
    <font>
      <b/>
      <sz val="9"/>
      <color indexed="81"/>
      <name val="Tahoma"/>
      <family val="2"/>
    </font>
    <font>
      <vertAlign val="superscript"/>
      <sz val="12"/>
      <name val="Times New Roman"/>
      <family val="1"/>
    </font>
    <font>
      <sz val="10"/>
      <name val="Times New Roman"/>
      <family val="1"/>
    </font>
    <font>
      <sz val="11"/>
      <name val="Calibri"/>
      <family val="2"/>
      <scheme val="minor"/>
    </font>
    <font>
      <vertAlign val="superscript"/>
      <sz val="10"/>
      <name val="Times New Roman"/>
      <family val="1"/>
    </font>
    <font>
      <strike/>
      <sz val="10"/>
      <name val="Times New Roman"/>
      <family val="1"/>
    </font>
    <font>
      <sz val="10"/>
      <color theme="1"/>
      <name val="Calibri"/>
      <family val="2"/>
      <scheme val="minor"/>
    </font>
    <font>
      <i/>
      <u/>
      <sz val="10"/>
      <color theme="1"/>
      <name val="Calibri"/>
      <family val="2"/>
      <scheme val="minor"/>
    </font>
    <font>
      <sz val="10"/>
      <color rgb="FFFF0000"/>
      <name val="Calibri"/>
      <family val="2"/>
      <scheme val="minor"/>
    </font>
    <font>
      <sz val="10"/>
      <name val="Calibri"/>
      <family val="2"/>
      <scheme val="minor"/>
    </font>
    <font>
      <b/>
      <sz val="10"/>
      <name val="Times New Roman"/>
      <family val="1"/>
    </font>
  </fonts>
  <fills count="3">
    <fill>
      <patternFill patternType="none"/>
    </fill>
    <fill>
      <patternFill patternType="gray125"/>
    </fill>
    <fill>
      <patternFill patternType="solid">
        <fgColor rgb="FF00B0F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s>
  <cellStyleXfs count="2">
    <xf numFmtId="0" fontId="0" fillId="0" borderId="0"/>
    <xf numFmtId="44" fontId="1" fillId="0" borderId="0" applyFont="0" applyFill="0" applyBorder="0" applyAlignment="0" applyProtection="0"/>
  </cellStyleXfs>
  <cellXfs count="70">
    <xf numFmtId="0" fontId="0" fillId="0" borderId="0" xfId="0"/>
    <xf numFmtId="0" fontId="2" fillId="0" borderId="0" xfId="0" applyFont="1"/>
    <xf numFmtId="0" fontId="3" fillId="0" borderId="0" xfId="0" applyFont="1"/>
    <xf numFmtId="0" fontId="3" fillId="0" borderId="1" xfId="0" applyFont="1" applyBorder="1" applyAlignment="1">
      <alignment horizontal="center" vertical="top" wrapText="1"/>
    </xf>
    <xf numFmtId="0" fontId="5" fillId="0" borderId="1" xfId="0" applyFont="1" applyBorder="1" applyAlignment="1">
      <alignment horizontal="left" vertical="top" wrapText="1" indent="1"/>
    </xf>
    <xf numFmtId="0" fontId="5" fillId="0" borderId="1" xfId="0" applyFont="1" applyBorder="1" applyAlignment="1">
      <alignment horizontal="center" wrapText="1"/>
    </xf>
    <xf numFmtId="0" fontId="5" fillId="0" borderId="0" xfId="0" applyFont="1" applyBorder="1"/>
    <xf numFmtId="8" fontId="5" fillId="0" borderId="1" xfId="0" applyNumberFormat="1" applyFont="1" applyBorder="1" applyAlignment="1">
      <alignment horizontal="right" wrapText="1"/>
    </xf>
    <xf numFmtId="0" fontId="5" fillId="0" borderId="1" xfId="0" applyFont="1" applyBorder="1" applyAlignment="1">
      <alignment horizontal="right" wrapText="1"/>
    </xf>
    <xf numFmtId="6" fontId="5" fillId="0" borderId="1" xfId="0" applyNumberFormat="1" applyFont="1" applyBorder="1" applyAlignment="1">
      <alignment horizontal="right" wrapText="1"/>
    </xf>
    <xf numFmtId="0" fontId="5" fillId="0" borderId="1" xfId="0" applyFont="1" applyFill="1" applyBorder="1" applyAlignment="1">
      <alignment horizontal="left" vertical="top" wrapText="1" indent="1"/>
    </xf>
    <xf numFmtId="8" fontId="7" fillId="0" borderId="1" xfId="0" applyNumberFormat="1" applyFont="1" applyFill="1" applyBorder="1" applyAlignment="1">
      <alignment horizontal="right" wrapText="1"/>
    </xf>
    <xf numFmtId="164" fontId="7" fillId="0" borderId="1" xfId="0" applyNumberFormat="1" applyFont="1" applyFill="1" applyBorder="1" applyAlignment="1">
      <alignment wrapText="1"/>
    </xf>
    <xf numFmtId="0" fontId="5" fillId="0" borderId="1" xfId="0" applyFont="1" applyFill="1" applyBorder="1" applyAlignment="1">
      <alignment horizontal="center" wrapText="1"/>
    </xf>
    <xf numFmtId="8" fontId="5" fillId="0" borderId="1" xfId="0" applyNumberFormat="1" applyFont="1" applyFill="1" applyBorder="1" applyAlignment="1">
      <alignment horizontal="right" wrapText="1"/>
    </xf>
    <xf numFmtId="0" fontId="0" fillId="0" borderId="1" xfId="0" applyBorder="1"/>
    <xf numFmtId="0" fontId="5" fillId="0" borderId="1" xfId="0" applyFont="1" applyFill="1" applyBorder="1" applyAlignment="1">
      <alignment horizontal="left" wrapText="1"/>
    </xf>
    <xf numFmtId="0" fontId="5" fillId="0" borderId="1" xfId="0" applyFont="1" applyBorder="1"/>
    <xf numFmtId="0" fontId="0" fillId="0" borderId="0" xfId="0" applyAlignment="1">
      <alignment wrapText="1"/>
    </xf>
    <xf numFmtId="0" fontId="0" fillId="0" borderId="0" xfId="0" applyBorder="1" applyAlignment="1">
      <alignment vertical="top" wrapText="1"/>
    </xf>
    <xf numFmtId="0" fontId="3" fillId="0" borderId="1" xfId="0" applyFont="1" applyFill="1" applyBorder="1" applyAlignment="1">
      <alignment horizontal="left" vertical="top"/>
    </xf>
    <xf numFmtId="0" fontId="8" fillId="0" borderId="0" xfId="0" applyFont="1"/>
    <xf numFmtId="6" fontId="0" fillId="0" borderId="0" xfId="0" applyNumberFormat="1"/>
    <xf numFmtId="0" fontId="8" fillId="0" borderId="0" xfId="0" applyFont="1" applyAlignment="1">
      <alignment horizontal="center" wrapText="1"/>
    </xf>
    <xf numFmtId="165" fontId="0" fillId="0" borderId="0" xfId="0" applyNumberFormat="1" applyAlignment="1">
      <alignment horizontal="center"/>
    </xf>
    <xf numFmtId="0" fontId="0" fillId="0" borderId="0" xfId="0" applyFill="1"/>
    <xf numFmtId="1" fontId="0" fillId="0" borderId="0" xfId="0" applyNumberFormat="1" applyFill="1"/>
    <xf numFmtId="0" fontId="11" fillId="0" borderId="0" xfId="0" applyFont="1"/>
    <xf numFmtId="0" fontId="13" fillId="0" borderId="0" xfId="0" applyFont="1"/>
    <xf numFmtId="0" fontId="14" fillId="0" borderId="0" xfId="0" applyFont="1"/>
    <xf numFmtId="0" fontId="12" fillId="0" borderId="1" xfId="0" applyFont="1" applyFill="1" applyBorder="1" applyAlignment="1">
      <alignment horizontal="left" vertical="top" wrapText="1" indent="1"/>
    </xf>
    <xf numFmtId="0" fontId="12" fillId="0" borderId="1" xfId="0" applyFont="1" applyFill="1" applyBorder="1" applyAlignment="1">
      <alignment horizontal="center" wrapText="1"/>
    </xf>
    <xf numFmtId="3" fontId="12" fillId="0" borderId="1" xfId="0" applyNumberFormat="1" applyFont="1" applyFill="1" applyBorder="1" applyAlignment="1">
      <alignment horizontal="center" wrapText="1"/>
    </xf>
    <xf numFmtId="0" fontId="15" fillId="0" borderId="1" xfId="0" applyFont="1" applyFill="1" applyBorder="1" applyAlignment="1">
      <alignment horizontal="left" vertical="top" wrapText="1" indent="1"/>
    </xf>
    <xf numFmtId="0" fontId="15" fillId="0" borderId="1" xfId="0" applyFont="1" applyFill="1" applyBorder="1" applyAlignment="1">
      <alignment horizontal="center" wrapText="1"/>
    </xf>
    <xf numFmtId="6" fontId="15" fillId="0" borderId="1" xfId="0" applyNumberFormat="1" applyFont="1" applyFill="1" applyBorder="1" applyAlignment="1">
      <alignment horizontal="right" wrapText="1"/>
    </xf>
    <xf numFmtId="0" fontId="16" fillId="0" borderId="6" xfId="0" applyFont="1" applyBorder="1" applyAlignment="1">
      <alignment vertical="top" wrapText="1"/>
    </xf>
    <xf numFmtId="0" fontId="16" fillId="0" borderId="0" xfId="0" applyFont="1" applyAlignment="1">
      <alignment wrapText="1"/>
    </xf>
    <xf numFmtId="0" fontId="17" fillId="0" borderId="0" xfId="0" applyFont="1" applyAlignment="1">
      <alignment vertical="center" wrapText="1"/>
    </xf>
    <xf numFmtId="0" fontId="19" fillId="0" borderId="0" xfId="0" applyFont="1" applyAlignment="1">
      <alignment wrapText="1"/>
    </xf>
    <xf numFmtId="0" fontId="18" fillId="0" borderId="0" xfId="0" applyFont="1" applyAlignment="1">
      <alignment wrapText="1"/>
    </xf>
    <xf numFmtId="6" fontId="12" fillId="0" borderId="1" xfId="0" applyNumberFormat="1" applyFont="1" applyFill="1" applyBorder="1" applyAlignment="1">
      <alignment horizontal="right" wrapText="1"/>
    </xf>
    <xf numFmtId="8" fontId="12" fillId="0" borderId="1" xfId="0" applyNumberFormat="1" applyFont="1" applyFill="1" applyBorder="1" applyAlignment="1">
      <alignment horizontal="right" wrapText="1"/>
    </xf>
    <xf numFmtId="0" fontId="7" fillId="0" borderId="1" xfId="0" applyFont="1" applyFill="1" applyBorder="1" applyAlignment="1">
      <alignment horizontal="left" vertical="top" wrapText="1" indent="1"/>
    </xf>
    <xf numFmtId="0" fontId="5" fillId="0" borderId="1" xfId="0" applyFont="1" applyFill="1" applyBorder="1" applyAlignment="1">
      <alignment horizontal="right" wrapText="1"/>
    </xf>
    <xf numFmtId="0" fontId="12" fillId="0" borderId="3" xfId="0" applyFont="1" applyFill="1" applyBorder="1" applyAlignment="1">
      <alignment horizontal="center"/>
    </xf>
    <xf numFmtId="0" fontId="12" fillId="0" borderId="3" xfId="0" applyFont="1" applyFill="1" applyBorder="1" applyAlignment="1">
      <alignment horizontal="center" wrapText="1"/>
    </xf>
    <xf numFmtId="0" fontId="5" fillId="0" borderId="3" xfId="0" applyFont="1" applyFill="1" applyBorder="1" applyAlignment="1">
      <alignment horizontal="center" wrapText="1"/>
    </xf>
    <xf numFmtId="1" fontId="12" fillId="0" borderId="1" xfId="0" applyNumberFormat="1" applyFont="1" applyFill="1" applyBorder="1" applyAlignment="1">
      <alignment horizontal="center" wrapText="1"/>
    </xf>
    <xf numFmtId="164" fontId="7" fillId="0" borderId="1" xfId="1" applyNumberFormat="1" applyFont="1" applyFill="1" applyBorder="1" applyAlignment="1">
      <alignment horizontal="right" wrapText="1"/>
    </xf>
    <xf numFmtId="0" fontId="3" fillId="0" borderId="1" xfId="0" applyFont="1" applyFill="1" applyBorder="1" applyAlignment="1">
      <alignment vertical="top" wrapText="1"/>
    </xf>
    <xf numFmtId="0" fontId="5" fillId="0" borderId="1" xfId="0" applyFont="1" applyFill="1" applyBorder="1" applyAlignment="1">
      <alignment wrapText="1"/>
    </xf>
    <xf numFmtId="6" fontId="5" fillId="0" borderId="1" xfId="0" applyNumberFormat="1" applyFont="1" applyFill="1" applyBorder="1" applyAlignment="1">
      <alignment horizontal="right" wrapText="1"/>
    </xf>
    <xf numFmtId="0" fontId="3" fillId="0" borderId="1" xfId="0" applyFont="1" applyFill="1" applyBorder="1" applyAlignment="1">
      <alignment horizontal="left" wrapText="1"/>
    </xf>
    <xf numFmtId="6" fontId="7" fillId="0" borderId="1" xfId="0" applyNumberFormat="1" applyFont="1" applyFill="1" applyBorder="1" applyAlignment="1">
      <alignment wrapText="1"/>
    </xf>
    <xf numFmtId="0" fontId="20" fillId="0" borderId="1" xfId="0" applyFont="1" applyBorder="1" applyAlignment="1">
      <alignment horizontal="center" vertical="top" wrapText="1"/>
    </xf>
    <xf numFmtId="0" fontId="12" fillId="0" borderId="1" xfId="0" applyFont="1" applyFill="1" applyBorder="1" applyAlignment="1">
      <alignment horizontal="left" wrapText="1"/>
    </xf>
    <xf numFmtId="0" fontId="14" fillId="2" borderId="0" xfId="0" applyFont="1" applyFill="1" applyAlignment="1">
      <alignment horizontal="left"/>
    </xf>
    <xf numFmtId="0" fontId="3" fillId="2" borderId="2" xfId="0" applyFont="1" applyFill="1" applyBorder="1" applyAlignment="1">
      <alignment horizontal="center" vertical="top" wrapText="1"/>
    </xf>
    <xf numFmtId="0" fontId="3" fillId="2" borderId="5" xfId="0" applyFont="1" applyFill="1" applyBorder="1" applyAlignment="1">
      <alignment horizontal="center" vertical="top" wrapText="1"/>
    </xf>
    <xf numFmtId="3" fontId="7" fillId="0" borderId="2" xfId="0" applyNumberFormat="1" applyFont="1" applyFill="1" applyBorder="1" applyAlignment="1">
      <alignment horizontal="center" wrapText="1"/>
    </xf>
    <xf numFmtId="3" fontId="7" fillId="0" borderId="4" xfId="0" applyNumberFormat="1" applyFont="1" applyFill="1" applyBorder="1" applyAlignment="1">
      <alignment horizontal="center" wrapText="1"/>
    </xf>
    <xf numFmtId="3" fontId="7" fillId="0" borderId="5" xfId="0" applyNumberFormat="1" applyFont="1" applyFill="1" applyBorder="1" applyAlignment="1">
      <alignment horizontal="center" wrapText="1"/>
    </xf>
    <xf numFmtId="0" fontId="11" fillId="0" borderId="0" xfId="0" applyFont="1" applyFill="1" applyAlignment="1">
      <alignment horizontal="left" wrapText="1"/>
    </xf>
    <xf numFmtId="0" fontId="3" fillId="0" borderId="1" xfId="0" applyFont="1" applyBorder="1" applyAlignment="1">
      <alignment horizontal="center" wrapText="1"/>
    </xf>
    <xf numFmtId="3" fontId="7" fillId="0" borderId="1" xfId="0" applyNumberFormat="1" applyFont="1" applyFill="1" applyBorder="1" applyAlignment="1">
      <alignment horizontal="center" wrapText="1"/>
    </xf>
    <xf numFmtId="0" fontId="20" fillId="0" borderId="1" xfId="0" applyFont="1" applyBorder="1" applyAlignment="1">
      <alignment horizontal="center" wrapText="1"/>
    </xf>
    <xf numFmtId="1" fontId="7" fillId="0" borderId="1" xfId="0" applyNumberFormat="1" applyFont="1" applyFill="1" applyBorder="1" applyAlignment="1">
      <alignment horizontal="center" wrapText="1"/>
    </xf>
    <xf numFmtId="0" fontId="3" fillId="2" borderId="1" xfId="0" applyFont="1" applyFill="1" applyBorder="1" applyAlignment="1">
      <alignment horizontal="center"/>
    </xf>
    <xf numFmtId="0" fontId="0" fillId="0" borderId="0" xfId="0" applyAlignment="1">
      <alignment horizontal="left" vertical="top" wrapText="1"/>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0"/>
  <sheetViews>
    <sheetView tabSelected="1" zoomScale="90" zoomScaleNormal="90" workbookViewId="0">
      <selection activeCell="A4" sqref="A4:A5"/>
    </sheetView>
  </sheetViews>
  <sheetFormatPr defaultRowHeight="15" x14ac:dyDescent="0.25"/>
  <cols>
    <col min="1" max="1" width="45.7109375" customWidth="1"/>
    <col min="2" max="9" width="13.85546875" customWidth="1"/>
    <col min="10" max="10" width="54.28515625" style="37" customWidth="1"/>
    <col min="12" max="12" width="13.5703125" customWidth="1"/>
  </cols>
  <sheetData>
    <row r="1" spans="1:14" ht="15.75" x14ac:dyDescent="0.25">
      <c r="A1" s="1" t="s">
        <v>0</v>
      </c>
    </row>
    <row r="3" spans="1:14" ht="23.25" hidden="1" customHeight="1" x14ac:dyDescent="0.25"/>
    <row r="4" spans="1:14" x14ac:dyDescent="0.25">
      <c r="A4" s="64" t="s">
        <v>1</v>
      </c>
      <c r="B4" s="3" t="s">
        <v>2</v>
      </c>
      <c r="C4" s="3" t="s">
        <v>4</v>
      </c>
      <c r="D4" s="3" t="s">
        <v>6</v>
      </c>
      <c r="E4" s="3" t="s">
        <v>7</v>
      </c>
      <c r="F4" s="3" t="s">
        <v>8</v>
      </c>
      <c r="G4" s="3" t="s">
        <v>9</v>
      </c>
      <c r="H4" s="3" t="s">
        <v>10</v>
      </c>
      <c r="I4" s="3" t="s">
        <v>11</v>
      </c>
    </row>
    <row r="5" spans="1:14" ht="51" x14ac:dyDescent="0.25">
      <c r="A5" s="64"/>
      <c r="B5" s="3" t="s">
        <v>3</v>
      </c>
      <c r="C5" s="3" t="s">
        <v>5</v>
      </c>
      <c r="D5" s="3" t="s">
        <v>37</v>
      </c>
      <c r="E5" s="3" t="s">
        <v>41</v>
      </c>
      <c r="F5" s="3" t="s">
        <v>38</v>
      </c>
      <c r="G5" s="3" t="s">
        <v>39</v>
      </c>
      <c r="H5" s="3" t="s">
        <v>40</v>
      </c>
      <c r="I5" s="3" t="s">
        <v>69</v>
      </c>
      <c r="J5" s="38" t="s">
        <v>124</v>
      </c>
      <c r="K5" s="58" t="s">
        <v>74</v>
      </c>
      <c r="L5" s="59"/>
    </row>
    <row r="6" spans="1:14" x14ac:dyDescent="0.25">
      <c r="A6" s="4" t="s">
        <v>12</v>
      </c>
      <c r="B6" s="5" t="s">
        <v>13</v>
      </c>
      <c r="C6" s="5"/>
      <c r="D6" s="5"/>
      <c r="E6" s="5"/>
      <c r="F6" s="5"/>
      <c r="G6" s="5"/>
      <c r="H6" s="5"/>
      <c r="I6" s="8"/>
      <c r="K6" s="15">
        <v>149.35</v>
      </c>
      <c r="L6" s="15" t="s">
        <v>72</v>
      </c>
    </row>
    <row r="7" spans="1:14" x14ac:dyDescent="0.25">
      <c r="A7" s="4" t="s">
        <v>14</v>
      </c>
      <c r="B7" s="5" t="s">
        <v>13</v>
      </c>
      <c r="C7" s="5"/>
      <c r="D7" s="5"/>
      <c r="E7" s="5"/>
      <c r="F7" s="5"/>
      <c r="G7" s="5"/>
      <c r="H7" s="5"/>
      <c r="I7" s="8"/>
      <c r="K7" s="15">
        <v>112.98</v>
      </c>
      <c r="L7" s="15" t="s">
        <v>71</v>
      </c>
    </row>
    <row r="8" spans="1:14" x14ac:dyDescent="0.25">
      <c r="A8" s="4" t="s">
        <v>15</v>
      </c>
      <c r="B8" s="5"/>
      <c r="C8" s="5"/>
      <c r="D8" s="5"/>
      <c r="E8" s="5"/>
      <c r="F8" s="5"/>
      <c r="G8" s="5"/>
      <c r="H8" s="5"/>
      <c r="I8" s="8"/>
      <c r="K8" s="15">
        <v>54.81</v>
      </c>
      <c r="L8" s="15" t="s">
        <v>73</v>
      </c>
    </row>
    <row r="9" spans="1:14" ht="15.75" x14ac:dyDescent="0.25">
      <c r="A9" s="30" t="s">
        <v>118</v>
      </c>
      <c r="B9" s="31">
        <v>4</v>
      </c>
      <c r="C9" s="31">
        <v>1</v>
      </c>
      <c r="D9" s="31">
        <f>B9*C9</f>
        <v>4</v>
      </c>
      <c r="E9" s="31">
        <v>48</v>
      </c>
      <c r="F9" s="31">
        <f>D9*E9</f>
        <v>192</v>
      </c>
      <c r="G9" s="5">
        <f>F9*0.05</f>
        <v>9.6000000000000014</v>
      </c>
      <c r="H9" s="5">
        <f>F9*0.1</f>
        <v>19.200000000000003</v>
      </c>
      <c r="I9" s="7">
        <f>F9*$K$7+G9*$K$6+H9*$K$8</f>
        <v>24178.271999999997</v>
      </c>
      <c r="J9" s="37" t="s">
        <v>96</v>
      </c>
    </row>
    <row r="10" spans="1:14" x14ac:dyDescent="0.25">
      <c r="A10" s="30" t="s">
        <v>16</v>
      </c>
      <c r="B10" s="31"/>
      <c r="C10" s="31"/>
      <c r="D10" s="31"/>
      <c r="E10" s="31"/>
      <c r="F10" s="31"/>
      <c r="G10" s="5"/>
      <c r="H10" s="5"/>
      <c r="I10" s="8"/>
    </row>
    <row r="11" spans="1:14" ht="24" customHeight="1" x14ac:dyDescent="0.25">
      <c r="A11" s="30" t="s">
        <v>119</v>
      </c>
      <c r="B11" s="31">
        <v>30</v>
      </c>
      <c r="C11" s="31">
        <v>7.0000000000000007E-2</v>
      </c>
      <c r="D11" s="31">
        <f t="shared" ref="D11:D18" si="0">B11*C11</f>
        <v>2.1</v>
      </c>
      <c r="E11" s="31">
        <v>0</v>
      </c>
      <c r="F11" s="31">
        <f t="shared" ref="F11:F16" si="1">D11*E11</f>
        <v>0</v>
      </c>
      <c r="G11" s="5">
        <f t="shared" ref="G11:G16" si="2">F11*0.05</f>
        <v>0</v>
      </c>
      <c r="H11" s="5">
        <f t="shared" ref="H11:H16" si="3">F11*0.1</f>
        <v>0</v>
      </c>
      <c r="I11" s="9">
        <f t="shared" ref="I11:I16" si="4">F11*$K$7+G11*$K$6+H11*$K$8</f>
        <v>0</v>
      </c>
      <c r="J11" s="36" t="s">
        <v>75</v>
      </c>
      <c r="K11" s="19"/>
      <c r="L11" s="19"/>
      <c r="M11" s="19"/>
      <c r="N11" s="18"/>
    </row>
    <row r="12" spans="1:14" ht="15.75" x14ac:dyDescent="0.25">
      <c r="A12" s="30" t="s">
        <v>120</v>
      </c>
      <c r="B12" s="31">
        <v>30</v>
      </c>
      <c r="C12" s="31">
        <v>7.0000000000000007E-2</v>
      </c>
      <c r="D12" s="31">
        <f t="shared" si="0"/>
        <v>2.1</v>
      </c>
      <c r="E12" s="31">
        <v>0</v>
      </c>
      <c r="F12" s="31">
        <f t="shared" si="1"/>
        <v>0</v>
      </c>
      <c r="G12" s="5">
        <f t="shared" si="2"/>
        <v>0</v>
      </c>
      <c r="H12" s="5">
        <f t="shared" si="3"/>
        <v>0</v>
      </c>
      <c r="I12" s="9">
        <f t="shared" si="4"/>
        <v>0</v>
      </c>
      <c r="J12" s="36"/>
      <c r="K12" s="19"/>
      <c r="L12" s="19"/>
      <c r="M12" s="19"/>
      <c r="N12" s="18"/>
    </row>
    <row r="13" spans="1:14" ht="41.25" x14ac:dyDescent="0.25">
      <c r="A13" s="30" t="s">
        <v>121</v>
      </c>
      <c r="B13" s="31">
        <v>8</v>
      </c>
      <c r="C13" s="31">
        <v>7.0000000000000007E-2</v>
      </c>
      <c r="D13" s="31">
        <f t="shared" si="0"/>
        <v>0.56000000000000005</v>
      </c>
      <c r="E13" s="31">
        <v>0</v>
      </c>
      <c r="F13" s="31">
        <f t="shared" si="1"/>
        <v>0</v>
      </c>
      <c r="G13" s="5">
        <f t="shared" si="2"/>
        <v>0</v>
      </c>
      <c r="H13" s="5">
        <f t="shared" si="3"/>
        <v>0</v>
      </c>
      <c r="I13" s="9">
        <f t="shared" si="4"/>
        <v>0</v>
      </c>
      <c r="J13" s="36"/>
      <c r="K13" s="19"/>
      <c r="L13" s="19"/>
      <c r="M13" s="19"/>
      <c r="N13" s="18"/>
    </row>
    <row r="14" spans="1:14" ht="15.75" x14ac:dyDescent="0.25">
      <c r="A14" s="30" t="s">
        <v>122</v>
      </c>
      <c r="B14" s="31">
        <v>8</v>
      </c>
      <c r="C14" s="31">
        <v>7.0000000000000007E-2</v>
      </c>
      <c r="D14" s="31">
        <f t="shared" si="0"/>
        <v>0.56000000000000005</v>
      </c>
      <c r="E14" s="31">
        <v>0</v>
      </c>
      <c r="F14" s="31">
        <f t="shared" si="1"/>
        <v>0</v>
      </c>
      <c r="G14" s="5">
        <f t="shared" si="2"/>
        <v>0</v>
      </c>
      <c r="H14" s="5">
        <f t="shared" si="3"/>
        <v>0</v>
      </c>
      <c r="I14" s="9">
        <f t="shared" si="4"/>
        <v>0</v>
      </c>
      <c r="J14" s="36"/>
      <c r="K14" s="19"/>
      <c r="L14" s="19"/>
      <c r="M14" s="19"/>
      <c r="N14" s="18"/>
    </row>
    <row r="15" spans="1:14" x14ac:dyDescent="0.25">
      <c r="A15" s="30" t="s">
        <v>17</v>
      </c>
      <c r="B15" s="31">
        <v>16</v>
      </c>
      <c r="C15" s="31">
        <v>12</v>
      </c>
      <c r="D15" s="31">
        <f t="shared" si="0"/>
        <v>192</v>
      </c>
      <c r="E15" s="31">
        <v>0</v>
      </c>
      <c r="F15" s="31">
        <f t="shared" si="1"/>
        <v>0</v>
      </c>
      <c r="G15" s="5">
        <f t="shared" si="2"/>
        <v>0</v>
      </c>
      <c r="H15" s="5">
        <f t="shared" si="3"/>
        <v>0</v>
      </c>
      <c r="I15" s="9">
        <f t="shared" si="4"/>
        <v>0</v>
      </c>
      <c r="J15" s="36"/>
      <c r="K15" s="19"/>
      <c r="L15" s="19"/>
      <c r="M15" s="19"/>
      <c r="N15" s="18"/>
    </row>
    <row r="16" spans="1:14" x14ac:dyDescent="0.25">
      <c r="A16" s="30" t="s">
        <v>18</v>
      </c>
      <c r="B16" s="31">
        <v>32</v>
      </c>
      <c r="C16" s="31">
        <v>1</v>
      </c>
      <c r="D16" s="31">
        <f t="shared" si="0"/>
        <v>32</v>
      </c>
      <c r="E16" s="31">
        <v>0</v>
      </c>
      <c r="F16" s="31">
        <f t="shared" si="1"/>
        <v>0</v>
      </c>
      <c r="G16" s="5">
        <f t="shared" si="2"/>
        <v>0</v>
      </c>
      <c r="H16" s="5">
        <f t="shared" si="3"/>
        <v>0</v>
      </c>
      <c r="I16" s="9">
        <f t="shared" si="4"/>
        <v>0</v>
      </c>
      <c r="J16" s="36"/>
      <c r="K16" s="19"/>
      <c r="L16" s="19"/>
      <c r="M16" s="19"/>
      <c r="N16" s="18"/>
    </row>
    <row r="17" spans="1:14" x14ac:dyDescent="0.25">
      <c r="A17" s="30" t="s">
        <v>19</v>
      </c>
      <c r="B17" s="31" t="s">
        <v>20</v>
      </c>
      <c r="C17" s="31"/>
      <c r="D17" s="31"/>
      <c r="E17" s="31"/>
      <c r="F17" s="31"/>
      <c r="G17" s="5"/>
      <c r="H17" s="5"/>
      <c r="I17" s="8"/>
      <c r="K17" s="18"/>
      <c r="L17" s="18"/>
      <c r="M17" s="18"/>
      <c r="N17" s="18"/>
    </row>
    <row r="18" spans="1:14" ht="15.75" x14ac:dyDescent="0.25">
      <c r="A18" s="30" t="s">
        <v>123</v>
      </c>
      <c r="B18" s="31">
        <v>60</v>
      </c>
      <c r="C18" s="31">
        <v>1</v>
      </c>
      <c r="D18" s="31">
        <f t="shared" si="0"/>
        <v>60</v>
      </c>
      <c r="E18" s="31">
        <v>48</v>
      </c>
      <c r="F18" s="32">
        <f t="shared" ref="F18" si="5">D18*E18</f>
        <v>2880</v>
      </c>
      <c r="G18" s="13">
        <f t="shared" ref="G18" si="6">F18*0.05</f>
        <v>144</v>
      </c>
      <c r="H18" s="13">
        <f t="shared" ref="H18" si="7">F18*0.1</f>
        <v>288</v>
      </c>
      <c r="I18" s="14">
        <f>F18*$K$7+G18*$K$6+H18*$K$8</f>
        <v>362674.08000000007</v>
      </c>
      <c r="K18" s="18"/>
      <c r="L18" s="18"/>
      <c r="M18" s="18"/>
      <c r="N18" s="18"/>
    </row>
    <row r="19" spans="1:14" x14ac:dyDescent="0.25">
      <c r="A19" s="4" t="s">
        <v>21</v>
      </c>
      <c r="B19" s="5"/>
      <c r="C19" s="5"/>
      <c r="D19" s="5"/>
      <c r="E19" s="5"/>
      <c r="F19" s="5"/>
      <c r="G19" s="5"/>
      <c r="H19" s="5"/>
      <c r="I19" s="8"/>
    </row>
    <row r="20" spans="1:14" x14ac:dyDescent="0.25">
      <c r="A20" s="4" t="s">
        <v>22</v>
      </c>
      <c r="B20" s="5">
        <v>2</v>
      </c>
      <c r="C20" s="5">
        <v>1</v>
      </c>
      <c r="D20" s="5">
        <f t="shared" ref="D20:D29" si="8">B20*C20</f>
        <v>2</v>
      </c>
      <c r="E20" s="5">
        <v>0</v>
      </c>
      <c r="F20" s="5">
        <f t="shared" ref="F20:F29" si="9">D20*E20</f>
        <v>0</v>
      </c>
      <c r="G20" s="5">
        <f t="shared" ref="G20:G29" si="10">F20*0.05</f>
        <v>0</v>
      </c>
      <c r="H20" s="5">
        <f t="shared" ref="H20:H29" si="11">F20*0.1</f>
        <v>0</v>
      </c>
      <c r="I20" s="9">
        <f t="shared" ref="I20:I29" si="12">F20*$K$7+G20*$K$6+H20*$K$8</f>
        <v>0</v>
      </c>
    </row>
    <row r="21" spans="1:14" x14ac:dyDescent="0.25">
      <c r="A21" s="4" t="s">
        <v>23</v>
      </c>
      <c r="B21" s="5">
        <v>2</v>
      </c>
      <c r="C21" s="5">
        <v>1</v>
      </c>
      <c r="D21" s="5">
        <f t="shared" si="8"/>
        <v>2</v>
      </c>
      <c r="E21" s="5">
        <v>0</v>
      </c>
      <c r="F21" s="5">
        <f t="shared" si="9"/>
        <v>0</v>
      </c>
      <c r="G21" s="5">
        <f t="shared" si="10"/>
        <v>0</v>
      </c>
      <c r="H21" s="5">
        <f t="shared" si="11"/>
        <v>0</v>
      </c>
      <c r="I21" s="9">
        <f t="shared" si="12"/>
        <v>0</v>
      </c>
    </row>
    <row r="22" spans="1:14" ht="26.25" x14ac:dyDescent="0.25">
      <c r="A22" s="33" t="s">
        <v>24</v>
      </c>
      <c r="B22" s="34">
        <v>2</v>
      </c>
      <c r="C22" s="34">
        <v>1</v>
      </c>
      <c r="D22" s="34">
        <f t="shared" si="8"/>
        <v>2</v>
      </c>
      <c r="E22" s="34">
        <v>0</v>
      </c>
      <c r="F22" s="34">
        <f t="shared" si="9"/>
        <v>0</v>
      </c>
      <c r="G22" s="34">
        <f t="shared" si="10"/>
        <v>0</v>
      </c>
      <c r="H22" s="34">
        <f t="shared" si="11"/>
        <v>0</v>
      </c>
      <c r="I22" s="35">
        <f t="shared" si="12"/>
        <v>0</v>
      </c>
      <c r="J22" s="39" t="s">
        <v>92</v>
      </c>
    </row>
    <row r="23" spans="1:14" x14ac:dyDescent="0.25">
      <c r="A23" s="4" t="s">
        <v>25</v>
      </c>
      <c r="B23" s="5">
        <v>2</v>
      </c>
      <c r="C23" s="5">
        <v>1</v>
      </c>
      <c r="D23" s="5">
        <f t="shared" si="8"/>
        <v>2</v>
      </c>
      <c r="E23" s="5">
        <v>0</v>
      </c>
      <c r="F23" s="5">
        <f t="shared" si="9"/>
        <v>0</v>
      </c>
      <c r="G23" s="5">
        <f t="shared" si="10"/>
        <v>0</v>
      </c>
      <c r="H23" s="5">
        <f t="shared" si="11"/>
        <v>0</v>
      </c>
      <c r="I23" s="9">
        <f t="shared" si="12"/>
        <v>0</v>
      </c>
    </row>
    <row r="24" spans="1:14" x14ac:dyDescent="0.25">
      <c r="A24" s="4" t="s">
        <v>26</v>
      </c>
      <c r="B24" s="5">
        <v>4</v>
      </c>
      <c r="C24" s="5">
        <v>1</v>
      </c>
      <c r="D24" s="5">
        <f t="shared" si="8"/>
        <v>4</v>
      </c>
      <c r="E24" s="5">
        <v>0</v>
      </c>
      <c r="F24" s="5">
        <f t="shared" si="9"/>
        <v>0</v>
      </c>
      <c r="G24" s="5">
        <f t="shared" si="10"/>
        <v>0</v>
      </c>
      <c r="H24" s="5">
        <f t="shared" si="11"/>
        <v>0</v>
      </c>
      <c r="I24" s="9">
        <f t="shared" si="12"/>
        <v>0</v>
      </c>
    </row>
    <row r="25" spans="1:14" ht="15.75" x14ac:dyDescent="0.25">
      <c r="A25" s="30" t="s">
        <v>125</v>
      </c>
      <c r="B25" s="31">
        <v>2</v>
      </c>
      <c r="C25" s="31">
        <v>7.0000000000000007E-2</v>
      </c>
      <c r="D25" s="31">
        <f t="shared" si="8"/>
        <v>0.14000000000000001</v>
      </c>
      <c r="E25" s="31">
        <v>0</v>
      </c>
      <c r="F25" s="31">
        <f t="shared" si="9"/>
        <v>0</v>
      </c>
      <c r="G25" s="31">
        <f t="shared" si="10"/>
        <v>0</v>
      </c>
      <c r="H25" s="31">
        <f t="shared" si="11"/>
        <v>0</v>
      </c>
      <c r="I25" s="41">
        <f t="shared" si="12"/>
        <v>0</v>
      </c>
    </row>
    <row r="26" spans="1:14" ht="15.75" x14ac:dyDescent="0.25">
      <c r="A26" s="30" t="s">
        <v>126</v>
      </c>
      <c r="B26" s="31">
        <v>40</v>
      </c>
      <c r="C26" s="31">
        <v>7.0000000000000007E-2</v>
      </c>
      <c r="D26" s="31">
        <f t="shared" si="8"/>
        <v>2.8000000000000003</v>
      </c>
      <c r="E26" s="31">
        <v>0</v>
      </c>
      <c r="F26" s="31">
        <f t="shared" si="9"/>
        <v>0</v>
      </c>
      <c r="G26" s="31">
        <f t="shared" si="10"/>
        <v>0</v>
      </c>
      <c r="H26" s="31">
        <f t="shared" si="11"/>
        <v>0</v>
      </c>
      <c r="I26" s="41">
        <f t="shared" si="12"/>
        <v>0</v>
      </c>
    </row>
    <row r="27" spans="1:14" ht="15.75" x14ac:dyDescent="0.25">
      <c r="A27" s="30" t="s">
        <v>127</v>
      </c>
      <c r="B27" s="31">
        <v>16</v>
      </c>
      <c r="C27" s="31">
        <v>2</v>
      </c>
      <c r="D27" s="31">
        <f t="shared" si="8"/>
        <v>32</v>
      </c>
      <c r="E27" s="31">
        <f>ROUND(48*0.1,0)</f>
        <v>5</v>
      </c>
      <c r="F27" s="31">
        <f t="shared" si="9"/>
        <v>160</v>
      </c>
      <c r="G27" s="31">
        <f t="shared" si="10"/>
        <v>8</v>
      </c>
      <c r="H27" s="31">
        <f t="shared" si="11"/>
        <v>16</v>
      </c>
      <c r="I27" s="42">
        <f t="shared" si="12"/>
        <v>20148.559999999998</v>
      </c>
      <c r="J27" s="40"/>
    </row>
    <row r="28" spans="1:14" ht="15.75" x14ac:dyDescent="0.25">
      <c r="A28" s="30" t="s">
        <v>128</v>
      </c>
      <c r="B28" s="31">
        <v>8</v>
      </c>
      <c r="C28" s="31">
        <v>2</v>
      </c>
      <c r="D28" s="31">
        <f t="shared" si="8"/>
        <v>16</v>
      </c>
      <c r="E28" s="31">
        <f>ROUND(48*0.9,0)</f>
        <v>43</v>
      </c>
      <c r="F28" s="31">
        <f t="shared" si="9"/>
        <v>688</v>
      </c>
      <c r="G28" s="31">
        <f t="shared" si="10"/>
        <v>34.4</v>
      </c>
      <c r="H28" s="31">
        <f t="shared" si="11"/>
        <v>68.8</v>
      </c>
      <c r="I28" s="42">
        <f t="shared" si="12"/>
        <v>86638.808000000005</v>
      </c>
      <c r="J28" s="40"/>
    </row>
    <row r="29" spans="1:14" ht="15.75" x14ac:dyDescent="0.25">
      <c r="A29" s="30" t="s">
        <v>129</v>
      </c>
      <c r="B29" s="31">
        <v>8</v>
      </c>
      <c r="C29" s="31">
        <v>2</v>
      </c>
      <c r="D29" s="31">
        <f t="shared" si="8"/>
        <v>16</v>
      </c>
      <c r="E29" s="31">
        <f>ROUND(48*0.1,0)</f>
        <v>5</v>
      </c>
      <c r="F29" s="31">
        <f t="shared" si="9"/>
        <v>80</v>
      </c>
      <c r="G29" s="31">
        <f t="shared" si="10"/>
        <v>4</v>
      </c>
      <c r="H29" s="31">
        <f t="shared" si="11"/>
        <v>8</v>
      </c>
      <c r="I29" s="42">
        <f t="shared" si="12"/>
        <v>10074.279999999999</v>
      </c>
      <c r="J29" s="40"/>
    </row>
    <row r="30" spans="1:14" x14ac:dyDescent="0.25">
      <c r="A30" s="43" t="s">
        <v>27</v>
      </c>
      <c r="B30" s="13"/>
      <c r="C30" s="13"/>
      <c r="D30" s="13"/>
      <c r="E30" s="13"/>
      <c r="F30" s="60">
        <f>SUM(F9:H29)</f>
        <v>4600</v>
      </c>
      <c r="G30" s="61"/>
      <c r="H30" s="62"/>
      <c r="I30" s="11">
        <f>SUM(I9:I29)</f>
        <v>503714.00000000012</v>
      </c>
    </row>
    <row r="31" spans="1:14" x14ac:dyDescent="0.25">
      <c r="A31" s="10" t="s">
        <v>28</v>
      </c>
      <c r="B31" s="13"/>
      <c r="C31" s="13"/>
      <c r="D31" s="13"/>
      <c r="E31" s="13"/>
      <c r="F31" s="13"/>
      <c r="G31" s="13"/>
      <c r="H31" s="13"/>
      <c r="I31" s="44"/>
    </row>
    <row r="32" spans="1:14" x14ac:dyDescent="0.25">
      <c r="A32" s="30" t="s">
        <v>70</v>
      </c>
      <c r="B32" s="31" t="s">
        <v>29</v>
      </c>
      <c r="C32" s="31"/>
      <c r="D32" s="31"/>
      <c r="E32" s="31"/>
      <c r="F32" s="31"/>
      <c r="G32" s="31"/>
      <c r="H32" s="13"/>
      <c r="I32" s="44"/>
    </row>
    <row r="33" spans="1:12" x14ac:dyDescent="0.25">
      <c r="A33" s="30" t="s">
        <v>30</v>
      </c>
      <c r="B33" s="31" t="s">
        <v>13</v>
      </c>
      <c r="C33" s="31"/>
      <c r="D33" s="31"/>
      <c r="E33" s="31"/>
      <c r="F33" s="31"/>
      <c r="G33" s="31"/>
      <c r="H33" s="13"/>
      <c r="I33" s="44"/>
    </row>
    <row r="34" spans="1:12" x14ac:dyDescent="0.25">
      <c r="A34" s="30" t="s">
        <v>31</v>
      </c>
      <c r="B34" s="31" t="s">
        <v>13</v>
      </c>
      <c r="C34" s="31"/>
      <c r="D34" s="31"/>
      <c r="E34" s="31"/>
      <c r="F34" s="31"/>
      <c r="G34" s="31"/>
      <c r="H34" s="13"/>
      <c r="I34" s="44"/>
    </row>
    <row r="35" spans="1:12" x14ac:dyDescent="0.25">
      <c r="A35" s="30" t="s">
        <v>32</v>
      </c>
      <c r="B35" s="31" t="s">
        <v>13</v>
      </c>
      <c r="C35" s="31"/>
      <c r="D35" s="31"/>
      <c r="E35" s="31"/>
      <c r="F35" s="31"/>
      <c r="G35" s="31"/>
      <c r="H35" s="13"/>
      <c r="I35" s="44"/>
    </row>
    <row r="36" spans="1:12" x14ac:dyDescent="0.25">
      <c r="A36" s="30" t="s">
        <v>33</v>
      </c>
      <c r="B36" s="31"/>
      <c r="C36" s="31"/>
      <c r="D36" s="31"/>
      <c r="E36" s="31"/>
      <c r="F36" s="31"/>
      <c r="G36" s="31"/>
      <c r="H36" s="13"/>
      <c r="I36" s="44"/>
    </row>
    <row r="37" spans="1:12" ht="15.75" x14ac:dyDescent="0.25">
      <c r="A37" s="30" t="s">
        <v>130</v>
      </c>
      <c r="B37" s="45">
        <v>4</v>
      </c>
      <c r="C37" s="45">
        <v>52</v>
      </c>
      <c r="D37" s="31">
        <f t="shared" ref="D37" si="13">B37*C37</f>
        <v>208</v>
      </c>
      <c r="E37" s="45">
        <v>48</v>
      </c>
      <c r="F37" s="32">
        <f>D37*E37</f>
        <v>9984</v>
      </c>
      <c r="G37" s="31">
        <f>F37*0.05</f>
        <v>499.20000000000005</v>
      </c>
      <c r="H37" s="13">
        <f>F37*0.1</f>
        <v>998.40000000000009</v>
      </c>
      <c r="I37" s="14">
        <f>F37*$K$7+G37*$K$6+H37*$K$8</f>
        <v>1257270.1440000001</v>
      </c>
    </row>
    <row r="38" spans="1:12" x14ac:dyDescent="0.25">
      <c r="A38" s="30" t="s">
        <v>34</v>
      </c>
      <c r="B38" s="31" t="s">
        <v>13</v>
      </c>
      <c r="C38" s="31"/>
      <c r="D38" s="31"/>
      <c r="E38" s="31"/>
      <c r="F38" s="31"/>
      <c r="G38" s="31"/>
      <c r="H38" s="13"/>
      <c r="I38" s="44"/>
    </row>
    <row r="39" spans="1:12" ht="25.5" x14ac:dyDescent="0.25">
      <c r="A39" s="30" t="s">
        <v>68</v>
      </c>
      <c r="B39" s="46" t="s">
        <v>13</v>
      </c>
      <c r="C39" s="46"/>
      <c r="D39" s="46"/>
      <c r="E39" s="46"/>
      <c r="F39" s="46"/>
      <c r="G39" s="46"/>
      <c r="H39" s="47"/>
      <c r="I39" s="47"/>
    </row>
    <row r="40" spans="1:12" ht="15.75" x14ac:dyDescent="0.25">
      <c r="A40" s="30" t="s">
        <v>131</v>
      </c>
      <c r="B40" s="31">
        <v>0.25</v>
      </c>
      <c r="C40" s="31">
        <v>2</v>
      </c>
      <c r="D40" s="31">
        <f>B40*C40</f>
        <v>0.5</v>
      </c>
      <c r="E40" s="31">
        <v>48</v>
      </c>
      <c r="F40" s="48">
        <f>D40*E40</f>
        <v>24</v>
      </c>
      <c r="G40" s="31">
        <f>F40*0.05</f>
        <v>1.2000000000000002</v>
      </c>
      <c r="H40" s="13">
        <f>F40*0.1</f>
        <v>2.4000000000000004</v>
      </c>
      <c r="I40" s="14">
        <f>F40*$K$7+G40*$K$6+H40*$K$8</f>
        <v>3022.2839999999997</v>
      </c>
    </row>
    <row r="41" spans="1:12" x14ac:dyDescent="0.25">
      <c r="A41" s="10" t="s">
        <v>35</v>
      </c>
      <c r="B41" s="13" t="s">
        <v>13</v>
      </c>
      <c r="C41" s="13"/>
      <c r="D41" s="13"/>
      <c r="E41" s="13"/>
      <c r="F41" s="13"/>
      <c r="G41" s="13"/>
      <c r="H41" s="13"/>
      <c r="I41" s="44"/>
    </row>
    <row r="42" spans="1:12" x14ac:dyDescent="0.25">
      <c r="A42" s="43" t="s">
        <v>36</v>
      </c>
      <c r="B42" s="13"/>
      <c r="C42" s="13"/>
      <c r="D42" s="13"/>
      <c r="E42" s="13"/>
      <c r="F42" s="60">
        <f>SUM(F37:H40)</f>
        <v>11509.2</v>
      </c>
      <c r="G42" s="61"/>
      <c r="H42" s="62"/>
      <c r="I42" s="49">
        <f>SUM(I31:I41)</f>
        <v>1260292.4280000001</v>
      </c>
    </row>
    <row r="43" spans="1:12" ht="15.75" x14ac:dyDescent="0.25">
      <c r="A43" s="50" t="s">
        <v>90</v>
      </c>
      <c r="B43" s="51"/>
      <c r="C43" s="51"/>
      <c r="D43" s="51"/>
      <c r="E43" s="51"/>
      <c r="F43" s="65">
        <f>ROUND(SUM(F42,F30), -2)</f>
        <v>16100</v>
      </c>
      <c r="G43" s="65"/>
      <c r="H43" s="65"/>
      <c r="I43" s="12">
        <f>ROUND(SUM(I42,I30), -4)</f>
        <v>1760000</v>
      </c>
    </row>
    <row r="44" spans="1:12" ht="15.75" x14ac:dyDescent="0.25">
      <c r="A44" s="20" t="s">
        <v>93</v>
      </c>
      <c r="B44" s="51"/>
      <c r="C44" s="51"/>
      <c r="D44" s="51"/>
      <c r="E44" s="51"/>
      <c r="F44" s="60"/>
      <c r="G44" s="61"/>
      <c r="H44" s="62"/>
      <c r="I44" s="12">
        <f>ROUND('Capital &amp; O&amp;M'!E7, -2)</f>
        <v>57600</v>
      </c>
      <c r="K44" s="25" t="s">
        <v>95</v>
      </c>
      <c r="L44" s="25" t="s">
        <v>87</v>
      </c>
    </row>
    <row r="45" spans="1:12" ht="15.75" x14ac:dyDescent="0.25">
      <c r="A45" s="20" t="s">
        <v>94</v>
      </c>
      <c r="B45" s="51"/>
      <c r="C45" s="51"/>
      <c r="D45" s="51"/>
      <c r="E45" s="51"/>
      <c r="F45" s="60">
        <f>F43</f>
        <v>16100</v>
      </c>
      <c r="G45" s="61"/>
      <c r="H45" s="62"/>
      <c r="I45" s="12">
        <f>ROUND(SUM(I43:I44),-4)</f>
        <v>1820000</v>
      </c>
      <c r="K45" s="25">
        <f>C27*E27+C28*E28+C29*E29</f>
        <v>106</v>
      </c>
      <c r="L45" s="26">
        <f>F45/K45</f>
        <v>151.88679245283018</v>
      </c>
    </row>
    <row r="47" spans="1:12" x14ac:dyDescent="0.25">
      <c r="A47" s="2" t="s">
        <v>42</v>
      </c>
    </row>
    <row r="48" spans="1:12" ht="46.5" customHeight="1" x14ac:dyDescent="0.25">
      <c r="A48" s="63" t="s">
        <v>97</v>
      </c>
      <c r="B48" s="63"/>
      <c r="C48" s="63"/>
      <c r="D48" s="63"/>
      <c r="E48" s="63"/>
      <c r="F48" s="63"/>
      <c r="G48" s="63"/>
      <c r="H48" s="63"/>
      <c r="I48" s="63"/>
    </row>
    <row r="49" spans="1:10" ht="45" customHeight="1" x14ac:dyDescent="0.25">
      <c r="A49" s="63" t="s">
        <v>98</v>
      </c>
      <c r="B49" s="63"/>
      <c r="C49" s="63"/>
      <c r="D49" s="63"/>
      <c r="E49" s="63"/>
      <c r="F49" s="63"/>
      <c r="G49" s="63"/>
      <c r="H49" s="63"/>
      <c r="I49" s="63"/>
      <c r="J49" s="40"/>
    </row>
    <row r="50" spans="1:10" ht="81" customHeight="1" x14ac:dyDescent="0.25">
      <c r="A50" s="63" t="s">
        <v>109</v>
      </c>
      <c r="B50" s="63"/>
      <c r="C50" s="63"/>
      <c r="D50" s="63"/>
      <c r="E50" s="63"/>
      <c r="F50" s="63"/>
      <c r="G50" s="63"/>
      <c r="H50" s="63"/>
      <c r="I50" s="63"/>
      <c r="J50" s="40"/>
    </row>
    <row r="51" spans="1:10" ht="18.75" x14ac:dyDescent="0.25">
      <c r="A51" s="27" t="s">
        <v>99</v>
      </c>
      <c r="B51" s="28"/>
      <c r="C51" s="28"/>
      <c r="D51" s="28"/>
      <c r="E51" s="28"/>
      <c r="F51" s="28"/>
      <c r="G51" s="28"/>
      <c r="H51" s="28"/>
      <c r="I51" s="28"/>
    </row>
    <row r="52" spans="1:10" ht="18.75" x14ac:dyDescent="0.25">
      <c r="A52" s="27" t="s">
        <v>100</v>
      </c>
      <c r="B52" s="28"/>
      <c r="C52" s="28"/>
      <c r="D52" s="28"/>
      <c r="E52" s="28"/>
      <c r="F52" s="28"/>
      <c r="G52" s="28"/>
      <c r="H52" s="28"/>
      <c r="I52" s="28"/>
    </row>
    <row r="53" spans="1:10" ht="18.75" x14ac:dyDescent="0.25">
      <c r="A53" s="27" t="s">
        <v>101</v>
      </c>
      <c r="B53" s="28"/>
      <c r="C53" s="28"/>
      <c r="D53" s="28"/>
      <c r="E53" s="28"/>
      <c r="F53" s="28"/>
      <c r="G53" s="28"/>
      <c r="H53" s="28"/>
      <c r="I53" s="28"/>
    </row>
    <row r="54" spans="1:10" ht="18.75" x14ac:dyDescent="0.25">
      <c r="A54" s="27" t="s">
        <v>102</v>
      </c>
      <c r="B54" s="28"/>
      <c r="C54" s="28"/>
      <c r="D54" s="28"/>
      <c r="E54" s="28"/>
      <c r="F54" s="28"/>
      <c r="G54" s="28"/>
      <c r="H54" s="28"/>
      <c r="I54" s="28"/>
    </row>
    <row r="55" spans="1:10" ht="18.75" x14ac:dyDescent="0.25">
      <c r="A55" s="27" t="s">
        <v>103</v>
      </c>
      <c r="B55" s="28"/>
      <c r="C55" s="28"/>
      <c r="D55" s="28"/>
      <c r="E55" s="28"/>
      <c r="F55" s="28"/>
      <c r="G55" s="28"/>
      <c r="H55" s="28"/>
      <c r="I55" s="28"/>
    </row>
    <row r="56" spans="1:10" ht="18.75" x14ac:dyDescent="0.25">
      <c r="A56" s="27" t="s">
        <v>104</v>
      </c>
      <c r="B56" s="28"/>
      <c r="C56" s="28"/>
      <c r="D56" s="28"/>
      <c r="E56" s="28"/>
      <c r="F56" s="28"/>
      <c r="G56" s="28"/>
      <c r="H56" s="28"/>
      <c r="I56" s="28"/>
    </row>
    <row r="57" spans="1:10" ht="18.75" x14ac:dyDescent="0.25">
      <c r="A57" s="27" t="s">
        <v>105</v>
      </c>
      <c r="B57" s="28"/>
      <c r="C57" s="28"/>
      <c r="D57" s="28"/>
      <c r="E57" s="28"/>
      <c r="F57" s="28"/>
      <c r="G57" s="28"/>
      <c r="H57" s="28"/>
      <c r="I57" s="28"/>
    </row>
    <row r="58" spans="1:10" ht="16.5" x14ac:dyDescent="0.25">
      <c r="A58" s="29" t="s">
        <v>106</v>
      </c>
      <c r="B58" s="28"/>
      <c r="C58" s="28"/>
      <c r="D58" s="28"/>
      <c r="E58" s="28"/>
      <c r="F58" s="28"/>
      <c r="G58" s="28"/>
      <c r="H58" s="28"/>
      <c r="I58" s="28"/>
    </row>
    <row r="59" spans="1:10" ht="16.5" x14ac:dyDescent="0.25">
      <c r="A59" s="57" t="s">
        <v>107</v>
      </c>
      <c r="B59" s="57"/>
      <c r="C59" s="57"/>
      <c r="D59" s="57"/>
      <c r="E59" s="57"/>
      <c r="F59" s="57"/>
      <c r="G59" s="57"/>
      <c r="H59" s="57"/>
      <c r="I59" s="57"/>
    </row>
    <row r="60" spans="1:10" ht="16.5" x14ac:dyDescent="0.25">
      <c r="A60" s="57" t="s">
        <v>108</v>
      </c>
      <c r="B60" s="57"/>
      <c r="C60" s="57"/>
      <c r="D60" s="57"/>
      <c r="E60" s="57"/>
      <c r="F60" s="57"/>
      <c r="G60" s="57"/>
      <c r="H60" s="57"/>
      <c r="I60" s="57"/>
    </row>
  </sheetData>
  <mergeCells count="12">
    <mergeCell ref="A59:I59"/>
    <mergeCell ref="A60:I60"/>
    <mergeCell ref="K5:L5"/>
    <mergeCell ref="F44:H44"/>
    <mergeCell ref="F45:H45"/>
    <mergeCell ref="A50:I50"/>
    <mergeCell ref="F42:H42"/>
    <mergeCell ref="A4:A5"/>
    <mergeCell ref="F30:H30"/>
    <mergeCell ref="F43:H43"/>
    <mergeCell ref="A48:I48"/>
    <mergeCell ref="A49:I49"/>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2"/>
  <sheetViews>
    <sheetView zoomScaleNormal="100" workbookViewId="0"/>
  </sheetViews>
  <sheetFormatPr defaultRowHeight="15" x14ac:dyDescent="0.25"/>
  <cols>
    <col min="1" max="1" width="47" customWidth="1"/>
    <col min="2" max="9" width="14.140625" customWidth="1"/>
  </cols>
  <sheetData>
    <row r="1" spans="1:12" ht="15.75" x14ac:dyDescent="0.25">
      <c r="A1" s="1" t="s">
        <v>43</v>
      </c>
    </row>
    <row r="3" spans="1:12" ht="18.75" customHeight="1" x14ac:dyDescent="0.25"/>
    <row r="4" spans="1:12" s="6" customFormat="1" ht="12.75" x14ac:dyDescent="0.2">
      <c r="A4" s="66" t="s">
        <v>44</v>
      </c>
      <c r="B4" s="55" t="s">
        <v>2</v>
      </c>
      <c r="C4" s="55" t="s">
        <v>4</v>
      </c>
      <c r="D4" s="55" t="s">
        <v>6</v>
      </c>
      <c r="E4" s="3" t="s">
        <v>7</v>
      </c>
      <c r="F4" s="3" t="s">
        <v>8</v>
      </c>
      <c r="G4" s="3" t="s">
        <v>9</v>
      </c>
      <c r="H4" s="3" t="s">
        <v>10</v>
      </c>
      <c r="I4" s="3" t="s">
        <v>11</v>
      </c>
    </row>
    <row r="5" spans="1:12" s="6" customFormat="1" ht="51" x14ac:dyDescent="0.2">
      <c r="A5" s="66"/>
      <c r="B5" s="55" t="s">
        <v>45</v>
      </c>
      <c r="C5" s="55" t="s">
        <v>46</v>
      </c>
      <c r="D5" s="55" t="s">
        <v>63</v>
      </c>
      <c r="E5" s="3" t="s">
        <v>66</v>
      </c>
      <c r="F5" s="3" t="s">
        <v>38</v>
      </c>
      <c r="G5" s="3" t="s">
        <v>64</v>
      </c>
      <c r="H5" s="3" t="s">
        <v>65</v>
      </c>
      <c r="I5" s="3" t="s">
        <v>67</v>
      </c>
      <c r="K5" s="68" t="s">
        <v>74</v>
      </c>
      <c r="L5" s="68"/>
    </row>
    <row r="6" spans="1:12" s="6" customFormat="1" ht="12.75" x14ac:dyDescent="0.2">
      <c r="A6" s="56" t="s">
        <v>47</v>
      </c>
      <c r="B6" s="31">
        <v>48</v>
      </c>
      <c r="C6" s="31">
        <v>0</v>
      </c>
      <c r="D6" s="31">
        <f>B6*C6</f>
        <v>0</v>
      </c>
      <c r="E6" s="13">
        <v>0</v>
      </c>
      <c r="F6" s="13">
        <f>D6*E6</f>
        <v>0</v>
      </c>
      <c r="G6" s="13">
        <f>F6*0.05</f>
        <v>0</v>
      </c>
      <c r="H6" s="13">
        <f>F6*0.1</f>
        <v>0</v>
      </c>
      <c r="I6" s="52">
        <f>F6*$K$7+G6*$K$6+H6*$K$8</f>
        <v>0</v>
      </c>
      <c r="K6" s="17">
        <v>64.8</v>
      </c>
      <c r="L6" s="17" t="s">
        <v>72</v>
      </c>
    </row>
    <row r="7" spans="1:12" s="6" customFormat="1" ht="12.75" x14ac:dyDescent="0.2">
      <c r="A7" s="56" t="s">
        <v>48</v>
      </c>
      <c r="B7" s="31">
        <v>4</v>
      </c>
      <c r="C7" s="31">
        <v>0</v>
      </c>
      <c r="D7" s="31">
        <f t="shared" ref="D7:D9" si="0">B7*C7</f>
        <v>0</v>
      </c>
      <c r="E7" s="13">
        <v>0</v>
      </c>
      <c r="F7" s="13">
        <f t="shared" ref="F7:F9" si="1">D7*E7</f>
        <v>0</v>
      </c>
      <c r="G7" s="13">
        <f t="shared" ref="G7:G9" si="2">F7*0.05</f>
        <v>0</v>
      </c>
      <c r="H7" s="13">
        <f t="shared" ref="H7:H9" si="3">F7*0.1</f>
        <v>0</v>
      </c>
      <c r="I7" s="52">
        <f>F7*$K$7+G7*$K$6+H7*$K$8</f>
        <v>0</v>
      </c>
      <c r="K7" s="17">
        <v>48.08</v>
      </c>
      <c r="L7" s="17" t="s">
        <v>71</v>
      </c>
    </row>
    <row r="8" spans="1:12" s="6" customFormat="1" ht="12.75" x14ac:dyDescent="0.2">
      <c r="A8" s="56" t="s">
        <v>49</v>
      </c>
      <c r="B8" s="31">
        <v>48</v>
      </c>
      <c r="C8" s="31">
        <v>0</v>
      </c>
      <c r="D8" s="31">
        <f t="shared" si="0"/>
        <v>0</v>
      </c>
      <c r="E8" s="13">
        <v>0</v>
      </c>
      <c r="F8" s="13">
        <f t="shared" si="1"/>
        <v>0</v>
      </c>
      <c r="G8" s="13">
        <f t="shared" si="2"/>
        <v>0</v>
      </c>
      <c r="H8" s="13">
        <f t="shared" si="3"/>
        <v>0</v>
      </c>
      <c r="I8" s="52">
        <f>F8*$K$7+G8*$K$6+H8*$K$8</f>
        <v>0</v>
      </c>
      <c r="K8" s="17">
        <v>26.02</v>
      </c>
      <c r="L8" s="17" t="s">
        <v>73</v>
      </c>
    </row>
    <row r="9" spans="1:12" s="6" customFormat="1" ht="12.75" x14ac:dyDescent="0.2">
      <c r="A9" s="16" t="s">
        <v>50</v>
      </c>
      <c r="B9" s="13">
        <v>120</v>
      </c>
      <c r="C9" s="13">
        <v>1</v>
      </c>
      <c r="D9" s="13">
        <f t="shared" si="0"/>
        <v>120</v>
      </c>
      <c r="E9" s="13">
        <v>0</v>
      </c>
      <c r="F9" s="13">
        <f t="shared" si="1"/>
        <v>0</v>
      </c>
      <c r="G9" s="13">
        <f t="shared" si="2"/>
        <v>0</v>
      </c>
      <c r="H9" s="13">
        <f t="shared" si="3"/>
        <v>0</v>
      </c>
      <c r="I9" s="52">
        <f>F9*$K$7+G9*$K$6+H9*$K$8</f>
        <v>0</v>
      </c>
    </row>
    <row r="10" spans="1:12" s="6" customFormat="1" ht="12.75" x14ac:dyDescent="0.2">
      <c r="A10" s="16" t="s">
        <v>51</v>
      </c>
      <c r="B10" s="13"/>
      <c r="C10" s="13"/>
      <c r="D10" s="13"/>
      <c r="E10" s="13"/>
      <c r="F10" s="13"/>
      <c r="G10" s="13"/>
      <c r="H10" s="13"/>
      <c r="I10" s="44"/>
    </row>
    <row r="11" spans="1:12" s="6" customFormat="1" ht="12.75" x14ac:dyDescent="0.2">
      <c r="A11" s="16" t="s">
        <v>52</v>
      </c>
      <c r="B11" s="13">
        <v>2</v>
      </c>
      <c r="C11" s="13">
        <v>1</v>
      </c>
      <c r="D11" s="13">
        <f t="shared" ref="D11:D13" si="4">B11*C11</f>
        <v>2</v>
      </c>
      <c r="E11" s="13">
        <v>0</v>
      </c>
      <c r="F11" s="13">
        <f t="shared" ref="F11:F13" si="5">D11*E11</f>
        <v>0</v>
      </c>
      <c r="G11" s="13">
        <f t="shared" ref="G11:G13" si="6">F11*0.05</f>
        <v>0</v>
      </c>
      <c r="H11" s="13">
        <f t="shared" ref="H11:H13" si="7">F11*0.1</f>
        <v>0</v>
      </c>
      <c r="I11" s="52">
        <f>F11*$K$7+G11*$K$6+H11*$K$8</f>
        <v>0</v>
      </c>
    </row>
    <row r="12" spans="1:12" s="6" customFormat="1" ht="12.75" x14ac:dyDescent="0.2">
      <c r="A12" s="16" t="s">
        <v>53</v>
      </c>
      <c r="B12" s="13">
        <v>2</v>
      </c>
      <c r="C12" s="13">
        <v>1</v>
      </c>
      <c r="D12" s="13">
        <f t="shared" si="4"/>
        <v>2</v>
      </c>
      <c r="E12" s="13">
        <v>0</v>
      </c>
      <c r="F12" s="13">
        <f t="shared" si="5"/>
        <v>0</v>
      </c>
      <c r="G12" s="13">
        <f t="shared" si="6"/>
        <v>0</v>
      </c>
      <c r="H12" s="13">
        <f t="shared" si="7"/>
        <v>0</v>
      </c>
      <c r="I12" s="52">
        <f>F12*$K$7+G12*$K$6+H12*$K$8</f>
        <v>0</v>
      </c>
    </row>
    <row r="13" spans="1:12" s="6" customFormat="1" ht="12.75" x14ac:dyDescent="0.2">
      <c r="A13" s="16" t="s">
        <v>54</v>
      </c>
      <c r="B13" s="13">
        <v>2</v>
      </c>
      <c r="C13" s="13">
        <v>1</v>
      </c>
      <c r="D13" s="13">
        <f t="shared" si="4"/>
        <v>2</v>
      </c>
      <c r="E13" s="13">
        <v>0</v>
      </c>
      <c r="F13" s="13">
        <f t="shared" si="5"/>
        <v>0</v>
      </c>
      <c r="G13" s="13">
        <f t="shared" si="6"/>
        <v>0</v>
      </c>
      <c r="H13" s="13">
        <f t="shared" si="7"/>
        <v>0</v>
      </c>
      <c r="I13" s="52">
        <f>F13*$K$7+G13*$K$6+H13*$K$8</f>
        <v>0</v>
      </c>
    </row>
    <row r="14" spans="1:12" s="6" customFormat="1" ht="12.75" x14ac:dyDescent="0.2">
      <c r="A14" s="16" t="s">
        <v>55</v>
      </c>
      <c r="B14" s="13" t="s">
        <v>13</v>
      </c>
      <c r="C14" s="13"/>
      <c r="D14" s="13"/>
      <c r="E14" s="13"/>
      <c r="F14" s="13"/>
      <c r="G14" s="13"/>
      <c r="H14" s="13"/>
      <c r="I14" s="44"/>
    </row>
    <row r="15" spans="1:12" s="6" customFormat="1" ht="12.75" x14ac:dyDescent="0.2">
      <c r="A15" s="16" t="s">
        <v>56</v>
      </c>
      <c r="B15" s="13">
        <v>2</v>
      </c>
      <c r="C15" s="13">
        <v>1</v>
      </c>
      <c r="D15" s="13">
        <f t="shared" ref="D15:D19" si="8">B15*C15</f>
        <v>2</v>
      </c>
      <c r="E15" s="13">
        <v>0</v>
      </c>
      <c r="F15" s="13">
        <f t="shared" ref="F15:F19" si="9">D15*E15</f>
        <v>0</v>
      </c>
      <c r="G15" s="13">
        <f t="shared" ref="G15:G19" si="10">F15*0.05</f>
        <v>0</v>
      </c>
      <c r="H15" s="13">
        <f t="shared" ref="H15:H19" si="11">F15*0.1</f>
        <v>0</v>
      </c>
      <c r="I15" s="52">
        <f>F15*$K$7+G15*$K$6+H15*$K$8</f>
        <v>0</v>
      </c>
    </row>
    <row r="16" spans="1:12" s="6" customFormat="1" ht="12.75" x14ac:dyDescent="0.2">
      <c r="A16" s="16" t="s">
        <v>57</v>
      </c>
      <c r="B16" s="13">
        <v>8</v>
      </c>
      <c r="C16" s="13">
        <v>1</v>
      </c>
      <c r="D16" s="13">
        <f t="shared" si="8"/>
        <v>8</v>
      </c>
      <c r="E16" s="13">
        <v>0</v>
      </c>
      <c r="F16" s="13">
        <f t="shared" si="9"/>
        <v>0</v>
      </c>
      <c r="G16" s="13">
        <f t="shared" si="10"/>
        <v>0</v>
      </c>
      <c r="H16" s="13">
        <f t="shared" si="11"/>
        <v>0</v>
      </c>
      <c r="I16" s="52">
        <f>F16*$K$7+G16*$K$6+H16*$K$8</f>
        <v>0</v>
      </c>
    </row>
    <row r="17" spans="1:9" s="6" customFormat="1" ht="12.75" x14ac:dyDescent="0.2">
      <c r="A17" s="16" t="s">
        <v>58</v>
      </c>
      <c r="B17" s="13">
        <v>8</v>
      </c>
      <c r="C17" s="13">
        <v>1</v>
      </c>
      <c r="D17" s="13">
        <f t="shared" si="8"/>
        <v>8</v>
      </c>
      <c r="E17" s="13">
        <v>0</v>
      </c>
      <c r="F17" s="13">
        <f t="shared" si="9"/>
        <v>0</v>
      </c>
      <c r="G17" s="13">
        <f t="shared" si="10"/>
        <v>0</v>
      </c>
      <c r="H17" s="13">
        <f t="shared" si="11"/>
        <v>0</v>
      </c>
      <c r="I17" s="52">
        <f>F17*$K$7+G17*$K$6+H17*$K$8</f>
        <v>0</v>
      </c>
    </row>
    <row r="18" spans="1:9" s="6" customFormat="1" ht="15.75" x14ac:dyDescent="0.2">
      <c r="A18" s="16" t="s">
        <v>59</v>
      </c>
      <c r="B18" s="13">
        <v>8</v>
      </c>
      <c r="C18" s="13">
        <v>2</v>
      </c>
      <c r="D18" s="13">
        <f t="shared" si="8"/>
        <v>16</v>
      </c>
      <c r="E18" s="13">
        <f>ROUND(48*0.1,0)</f>
        <v>5</v>
      </c>
      <c r="F18" s="13">
        <f t="shared" si="9"/>
        <v>80</v>
      </c>
      <c r="G18" s="13">
        <f t="shared" si="10"/>
        <v>4</v>
      </c>
      <c r="H18" s="13">
        <f t="shared" si="11"/>
        <v>8</v>
      </c>
      <c r="I18" s="14">
        <f>F18*$K$7+G18*$K$6+H18*$K$8</f>
        <v>4313.7599999999993</v>
      </c>
    </row>
    <row r="19" spans="1:9" s="6" customFormat="1" ht="15.75" x14ac:dyDescent="0.2">
      <c r="A19" s="16" t="s">
        <v>60</v>
      </c>
      <c r="B19" s="13">
        <v>2</v>
      </c>
      <c r="C19" s="13">
        <v>2</v>
      </c>
      <c r="D19" s="13">
        <f t="shared" si="8"/>
        <v>4</v>
      </c>
      <c r="E19" s="13">
        <f>ROUND(48*0.9,0)</f>
        <v>43</v>
      </c>
      <c r="F19" s="13">
        <f t="shared" si="9"/>
        <v>172</v>
      </c>
      <c r="G19" s="13">
        <f t="shared" si="10"/>
        <v>8.6</v>
      </c>
      <c r="H19" s="13">
        <f t="shared" si="11"/>
        <v>17.2</v>
      </c>
      <c r="I19" s="14">
        <f>F19*$K$7+G19*$K$6+H19*$K$8</f>
        <v>9274.5840000000007</v>
      </c>
    </row>
    <row r="20" spans="1:9" s="6" customFormat="1" ht="12.75" x14ac:dyDescent="0.2">
      <c r="A20" s="16" t="s">
        <v>61</v>
      </c>
      <c r="B20" s="13" t="s">
        <v>13</v>
      </c>
      <c r="C20" s="13"/>
      <c r="D20" s="13"/>
      <c r="E20" s="13"/>
      <c r="F20" s="13"/>
      <c r="G20" s="13"/>
      <c r="H20" s="13"/>
      <c r="I20" s="44"/>
    </row>
    <row r="21" spans="1:9" s="6" customFormat="1" ht="15.75" x14ac:dyDescent="0.2">
      <c r="A21" s="16" t="s">
        <v>62</v>
      </c>
      <c r="B21" s="13">
        <v>2</v>
      </c>
      <c r="C21" s="13">
        <v>2</v>
      </c>
      <c r="D21" s="13">
        <f>B21*C21</f>
        <v>4</v>
      </c>
      <c r="E21" s="13">
        <f>ROUND(48*0.1,0)</f>
        <v>5</v>
      </c>
      <c r="F21" s="13">
        <f>D21*E21</f>
        <v>20</v>
      </c>
      <c r="G21" s="13">
        <f>F21*0.05</f>
        <v>1</v>
      </c>
      <c r="H21" s="13">
        <f>F21*0.1</f>
        <v>2</v>
      </c>
      <c r="I21" s="14">
        <f>F21*$K$7+G21*$K$6+H21*$K$8</f>
        <v>1078.4399999999998</v>
      </c>
    </row>
    <row r="22" spans="1:9" s="6" customFormat="1" ht="16.5" x14ac:dyDescent="0.25">
      <c r="A22" s="53" t="s">
        <v>88</v>
      </c>
      <c r="B22" s="51"/>
      <c r="C22" s="51"/>
      <c r="D22" s="51"/>
      <c r="E22" s="51"/>
      <c r="F22" s="67">
        <f>SUM(F6:H21)</f>
        <v>312.8</v>
      </c>
      <c r="G22" s="67"/>
      <c r="H22" s="67"/>
      <c r="I22" s="54">
        <f>ROUND(SUM(I6:I21),-2)</f>
        <v>14700</v>
      </c>
    </row>
    <row r="24" spans="1:9" x14ac:dyDescent="0.25">
      <c r="A24" s="2" t="s">
        <v>42</v>
      </c>
    </row>
    <row r="25" spans="1:9" ht="45.75" customHeight="1" x14ac:dyDescent="0.25">
      <c r="A25" s="63" t="s">
        <v>110</v>
      </c>
      <c r="B25" s="63"/>
      <c r="C25" s="63"/>
      <c r="D25" s="63"/>
      <c r="E25" s="63"/>
      <c r="F25" s="63"/>
      <c r="G25" s="63"/>
      <c r="H25" s="63"/>
      <c r="I25" s="63"/>
    </row>
    <row r="26" spans="1:9" ht="47.25" customHeight="1" x14ac:dyDescent="0.25">
      <c r="A26" s="63" t="s">
        <v>111</v>
      </c>
      <c r="B26" s="63"/>
      <c r="C26" s="63"/>
      <c r="D26" s="63"/>
      <c r="E26" s="63"/>
      <c r="F26" s="63"/>
      <c r="G26" s="63"/>
      <c r="H26" s="63"/>
      <c r="I26" s="63"/>
    </row>
    <row r="27" spans="1:9" ht="16.5" x14ac:dyDescent="0.25">
      <c r="A27" s="29" t="s">
        <v>112</v>
      </c>
      <c r="B27" s="28"/>
      <c r="C27" s="28"/>
      <c r="D27" s="28"/>
      <c r="E27" s="28"/>
      <c r="F27" s="28"/>
      <c r="G27" s="28"/>
      <c r="H27" s="28"/>
      <c r="I27" s="28"/>
    </row>
    <row r="28" spans="1:9" ht="16.5" x14ac:dyDescent="0.25">
      <c r="A28" s="29" t="s">
        <v>113</v>
      </c>
      <c r="B28" s="28"/>
      <c r="C28" s="28"/>
      <c r="D28" s="28"/>
      <c r="E28" s="28"/>
      <c r="F28" s="28"/>
      <c r="G28" s="28"/>
      <c r="H28" s="28"/>
      <c r="I28" s="28"/>
    </row>
    <row r="29" spans="1:9" ht="16.5" x14ac:dyDescent="0.25">
      <c r="A29" s="29" t="s">
        <v>114</v>
      </c>
      <c r="B29" s="28"/>
      <c r="C29" s="28"/>
      <c r="D29" s="28"/>
      <c r="E29" s="28"/>
      <c r="F29" s="28"/>
      <c r="G29" s="28"/>
      <c r="H29" s="28"/>
      <c r="I29" s="28"/>
    </row>
    <row r="30" spans="1:9" ht="16.5" x14ac:dyDescent="0.25">
      <c r="A30" s="29" t="s">
        <v>115</v>
      </c>
      <c r="B30" s="28"/>
      <c r="C30" s="28"/>
      <c r="D30" s="28"/>
      <c r="E30" s="28"/>
      <c r="F30" s="28"/>
      <c r="G30" s="28"/>
      <c r="H30" s="28"/>
      <c r="I30" s="28"/>
    </row>
    <row r="31" spans="1:9" ht="16.5" x14ac:dyDescent="0.25">
      <c r="A31" s="29" t="s">
        <v>116</v>
      </c>
      <c r="B31" s="28"/>
      <c r="C31" s="28"/>
      <c r="D31" s="28"/>
      <c r="E31" s="28"/>
      <c r="F31" s="28"/>
      <c r="G31" s="28"/>
      <c r="H31" s="28"/>
      <c r="I31" s="28"/>
    </row>
    <row r="32" spans="1:9" ht="16.5" x14ac:dyDescent="0.25">
      <c r="A32" s="29" t="s">
        <v>117</v>
      </c>
      <c r="B32" s="28"/>
      <c r="C32" s="28"/>
      <c r="D32" s="28"/>
      <c r="E32" s="28"/>
      <c r="F32" s="28"/>
      <c r="G32" s="28"/>
      <c r="H32" s="28"/>
      <c r="I32" s="28"/>
    </row>
  </sheetData>
  <mergeCells count="5">
    <mergeCell ref="A4:A5"/>
    <mergeCell ref="F22:H22"/>
    <mergeCell ref="A26:I26"/>
    <mergeCell ref="A25:I25"/>
    <mergeCell ref="K5:L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7"/>
  <sheetViews>
    <sheetView workbookViewId="0">
      <selection activeCell="E6" sqref="E6"/>
    </sheetView>
  </sheetViews>
  <sheetFormatPr defaultRowHeight="15" x14ac:dyDescent="0.25"/>
  <cols>
    <col min="2" max="2" width="29.7109375" customWidth="1"/>
    <col min="3" max="3" width="39.85546875" customWidth="1"/>
    <col min="4" max="4" width="18" customWidth="1"/>
    <col min="5" max="5" width="14.85546875" customWidth="1"/>
  </cols>
  <sheetData>
    <row r="3" spans="1:6" x14ac:dyDescent="0.25">
      <c r="A3" s="21" t="s">
        <v>76</v>
      </c>
    </row>
    <row r="4" spans="1:6" x14ac:dyDescent="0.25">
      <c r="A4" s="69" t="s">
        <v>83</v>
      </c>
      <c r="B4" s="69"/>
      <c r="C4" s="69"/>
      <c r="D4" s="69"/>
      <c r="E4" s="69"/>
    </row>
    <row r="5" spans="1:6" ht="19.5" customHeight="1" x14ac:dyDescent="0.25">
      <c r="A5" s="69"/>
      <c r="B5" s="69"/>
      <c r="C5" s="69"/>
      <c r="D5" s="69"/>
      <c r="E5" s="69"/>
    </row>
    <row r="6" spans="1:6" x14ac:dyDescent="0.25">
      <c r="A6" s="21" t="s">
        <v>78</v>
      </c>
      <c r="B6" s="21" t="s">
        <v>81</v>
      </c>
      <c r="C6" s="21" t="s">
        <v>79</v>
      </c>
      <c r="D6" s="21" t="s">
        <v>80</v>
      </c>
      <c r="E6" s="21" t="s">
        <v>85</v>
      </c>
    </row>
    <row r="7" spans="1:6" x14ac:dyDescent="0.25">
      <c r="A7">
        <v>48</v>
      </c>
      <c r="B7">
        <v>1</v>
      </c>
      <c r="C7" t="s">
        <v>84</v>
      </c>
      <c r="D7" s="22">
        <v>1200</v>
      </c>
      <c r="E7" s="22">
        <f>D7*A7</f>
        <v>57600</v>
      </c>
    </row>
    <row r="12" spans="1:6" x14ac:dyDescent="0.25">
      <c r="A12" s="21" t="s">
        <v>77</v>
      </c>
    </row>
    <row r="13" spans="1:6" x14ac:dyDescent="0.25">
      <c r="A13" s="69" t="s">
        <v>89</v>
      </c>
      <c r="B13" s="69"/>
      <c r="C13" s="69"/>
      <c r="D13" s="69"/>
      <c r="E13" s="69"/>
    </row>
    <row r="14" spans="1:6" ht="18.75" customHeight="1" x14ac:dyDescent="0.25">
      <c r="A14" s="69"/>
      <c r="B14" s="69"/>
      <c r="C14" s="69"/>
      <c r="D14" s="69"/>
      <c r="E14" s="69"/>
    </row>
    <row r="15" spans="1:6" ht="45" x14ac:dyDescent="0.25">
      <c r="A15" s="21" t="s">
        <v>78</v>
      </c>
      <c r="B15" s="21" t="s">
        <v>86</v>
      </c>
      <c r="C15" s="21" t="s">
        <v>82</v>
      </c>
      <c r="D15" s="21" t="s">
        <v>80</v>
      </c>
      <c r="E15" s="23" t="s">
        <v>91</v>
      </c>
      <c r="F15" s="21" t="s">
        <v>85</v>
      </c>
    </row>
    <row r="16" spans="1:6" x14ac:dyDescent="0.25">
      <c r="A16">
        <v>0</v>
      </c>
      <c r="B16">
        <v>1</v>
      </c>
      <c r="C16">
        <v>1</v>
      </c>
      <c r="D16" s="22">
        <v>18750</v>
      </c>
      <c r="E16" s="24">
        <f>D16*((0.07)/(1-(1+0.07)^-15))</f>
        <v>2058.6492131438722</v>
      </c>
      <c r="F16" s="22">
        <f>A16*B16*C16*D16</f>
        <v>0</v>
      </c>
    </row>
    <row r="17" spans="4:4" x14ac:dyDescent="0.25">
      <c r="D17" s="22"/>
    </row>
  </sheetData>
  <mergeCells count="2">
    <mergeCell ref="A4:E5"/>
    <mergeCell ref="A13:E14"/>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Capital &amp; 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2014-11-20T13:23:33Z</dcterms:created>
  <dcterms:modified xsi:type="dcterms:W3CDTF">2018-11-09T13:51:52Z</dcterms:modified>
</cp:coreProperties>
</file>