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3040" windowHeight="9060"/>
  </bookViews>
  <sheets>
    <sheet name="Industry" sheetId="1" r:id="rId1"/>
    <sheet name="Agency" sheetId="2" r:id="rId2"/>
    <sheet name="O&amp;M" sheetId="3" r:id="rId3"/>
  </sheets>
  <calcPr calcId="179021"/>
  <fileRecoveryPr autoRecover="0"/>
</workbook>
</file>

<file path=xl/calcChain.xml><?xml version="1.0" encoding="utf-8"?>
<calcChain xmlns="http://schemas.openxmlformats.org/spreadsheetml/2006/main">
  <c r="I30" i="1" l="1"/>
  <c r="D11" i="3"/>
  <c r="D10" i="3"/>
  <c r="D9" i="3"/>
  <c r="D8" i="3"/>
  <c r="D7" i="3"/>
  <c r="E10" i="3"/>
  <c r="E9" i="3"/>
  <c r="E8" i="3"/>
  <c r="E7" i="3"/>
  <c r="B10" i="3"/>
  <c r="B9" i="3"/>
  <c r="B8" i="3"/>
  <c r="B7" i="3"/>
  <c r="D25" i="1" l="1"/>
  <c r="G8" i="3" l="1"/>
  <c r="G9" i="3"/>
  <c r="G10" i="3"/>
  <c r="G7" i="3"/>
  <c r="G11" i="3" l="1"/>
  <c r="D6" i="2"/>
  <c r="F6" i="2" s="1"/>
  <c r="D5" i="2"/>
  <c r="F5" i="2" s="1"/>
  <c r="D4" i="2"/>
  <c r="F4" i="2" s="1"/>
  <c r="H4" i="2" l="1"/>
  <c r="G4" i="2"/>
  <c r="H5" i="2"/>
  <c r="I5" i="2" s="1"/>
  <c r="G5" i="2"/>
  <c r="G6" i="2"/>
  <c r="H6" i="2"/>
  <c r="F25" i="1"/>
  <c r="D17" i="1"/>
  <c r="F17" i="1" s="1"/>
  <c r="D16" i="1"/>
  <c r="F16" i="1" s="1"/>
  <c r="D15" i="1"/>
  <c r="F15" i="1" s="1"/>
  <c r="D14" i="1"/>
  <c r="F14" i="1" s="1"/>
  <c r="D10" i="1"/>
  <c r="F10" i="1" s="1"/>
  <c r="D9" i="1"/>
  <c r="F9" i="1" s="1"/>
  <c r="D6" i="1"/>
  <c r="F6" i="1" s="1"/>
  <c r="F7" i="2" l="1"/>
  <c r="I6" i="2"/>
  <c r="H17" i="1"/>
  <c r="G17" i="1"/>
  <c r="I4" i="2"/>
  <c r="H25" i="1"/>
  <c r="G25" i="1"/>
  <c r="F28" i="1" s="1"/>
  <c r="H15" i="1"/>
  <c r="G15" i="1"/>
  <c r="H9" i="1"/>
  <c r="G14" i="1"/>
  <c r="H14" i="1"/>
  <c r="G10" i="1"/>
  <c r="H10" i="1"/>
  <c r="G6" i="1"/>
  <c r="H6" i="1"/>
  <c r="H16" i="1"/>
  <c r="G16" i="1"/>
  <c r="I16" i="1" s="1"/>
  <c r="G9" i="1"/>
  <c r="I15" i="1" l="1"/>
  <c r="I7" i="2"/>
  <c r="I9" i="1"/>
  <c r="I10" i="1"/>
  <c r="I14" i="1"/>
  <c r="I17" i="1"/>
  <c r="F18" i="1"/>
  <c r="F29" i="1" s="1"/>
  <c r="G32" i="1" s="1"/>
  <c r="I25" i="1"/>
  <c r="I28" i="1" s="1"/>
  <c r="I6" i="1"/>
  <c r="I18" i="1" l="1"/>
  <c r="N29" i="1" s="1"/>
  <c r="I29" i="1" l="1"/>
  <c r="I31" i="1" s="1"/>
  <c r="K29" i="1" l="1"/>
</calcChain>
</file>

<file path=xl/sharedStrings.xml><?xml version="1.0" encoding="utf-8"?>
<sst xmlns="http://schemas.openxmlformats.org/spreadsheetml/2006/main" count="104" uniqueCount="96">
  <si>
    <t>Burden item</t>
  </si>
  <si>
    <t>1.  Applications</t>
  </si>
  <si>
    <t>N/A</t>
  </si>
  <si>
    <t>2.  Survey and Studies</t>
  </si>
  <si>
    <t>3.  Reporting requirements</t>
  </si>
  <si>
    <t xml:space="preserve">     B.  Required activities</t>
  </si>
  <si>
    <t xml:space="preserve">           Performance Tests</t>
  </si>
  <si>
    <r>
      <t>b.</t>
    </r>
    <r>
      <rPr>
        <sz val="7"/>
        <color theme="1"/>
        <rFont val="Times New Roman"/>
        <family val="1"/>
      </rPr>
      <t xml:space="preserve">       </t>
    </r>
    <r>
      <rPr>
        <sz val="10"/>
        <color theme="1"/>
        <rFont val="Times New Roman"/>
        <family val="1"/>
      </rPr>
      <t xml:space="preserve"> CEMS audits (RAA or CGA) </t>
    </r>
    <r>
      <rPr>
        <vertAlign val="superscript"/>
        <sz val="10"/>
        <color theme="1"/>
        <rFont val="Times New Roman"/>
        <family val="1"/>
      </rPr>
      <t>e</t>
    </r>
  </si>
  <si>
    <t xml:space="preserve">     C.  Create information</t>
  </si>
  <si>
    <t>See 3B</t>
  </si>
  <si>
    <t xml:space="preserve">     D.  Gather existing information</t>
  </si>
  <si>
    <t xml:space="preserve">     E.   Write Reports</t>
  </si>
  <si>
    <r>
      <t>i.</t>
    </r>
    <r>
      <rPr>
        <sz val="7"/>
        <color theme="1"/>
        <rFont val="Times New Roman"/>
        <family val="1"/>
      </rPr>
      <t xml:space="preserve">                     </t>
    </r>
    <r>
      <rPr>
        <sz val="10"/>
        <color theme="1"/>
        <rFont val="Times New Roman"/>
        <family val="1"/>
      </rPr>
      <t xml:space="preserve">  Notification of construction /reconstruction </t>
    </r>
    <r>
      <rPr>
        <vertAlign val="superscript"/>
        <sz val="10"/>
        <color theme="1"/>
        <rFont val="Times New Roman"/>
        <family val="1"/>
      </rPr>
      <t>f</t>
    </r>
  </si>
  <si>
    <r>
      <t xml:space="preserve">            ii   Notification of performance test </t>
    </r>
    <r>
      <rPr>
        <vertAlign val="superscript"/>
        <sz val="10"/>
        <color theme="1"/>
        <rFont val="Times New Roman"/>
        <family val="1"/>
      </rPr>
      <t>f</t>
    </r>
  </si>
  <si>
    <r>
      <t xml:space="preserve">            iii. Report of performance test </t>
    </r>
    <r>
      <rPr>
        <vertAlign val="superscript"/>
        <sz val="10"/>
        <color theme="1"/>
        <rFont val="Times New Roman"/>
        <family val="1"/>
      </rPr>
      <t>f</t>
    </r>
  </si>
  <si>
    <r>
      <t xml:space="preserve">            iv.  Semiannual emission reports </t>
    </r>
    <r>
      <rPr>
        <vertAlign val="superscript"/>
        <sz val="10"/>
        <color theme="1"/>
        <rFont val="Times New Roman"/>
        <family val="1"/>
      </rPr>
      <t>g</t>
    </r>
  </si>
  <si>
    <t>Subtotal  for Reporting  Requirements</t>
  </si>
  <si>
    <t>4.  Recordkeeping requirements</t>
  </si>
  <si>
    <t>See 3A</t>
  </si>
  <si>
    <t xml:space="preserve">     B.  Plan activities</t>
  </si>
  <si>
    <t xml:space="preserve">     C.  Implement Activities </t>
  </si>
  <si>
    <t xml:space="preserve">     D.  Develop record system</t>
  </si>
  <si>
    <t xml:space="preserve">     E.  Time to enter information</t>
  </si>
  <si>
    <r>
      <t xml:space="preserve">           Records of Operating Parameters </t>
    </r>
    <r>
      <rPr>
        <vertAlign val="superscript"/>
        <sz val="10"/>
        <color theme="1"/>
        <rFont val="Times New Roman"/>
        <family val="1"/>
      </rPr>
      <t>h</t>
    </r>
  </si>
  <si>
    <t xml:space="preserve">    F.  Time to train personnel </t>
  </si>
  <si>
    <t xml:space="preserve">    G.  Time for audits</t>
  </si>
  <si>
    <t xml:space="preserve">Subtotal  for Recordkeeping Requirements  </t>
  </si>
  <si>
    <t>Activity</t>
  </si>
  <si>
    <t>1.  Review reports</t>
  </si>
  <si>
    <r>
      <t>b.</t>
    </r>
    <r>
      <rPr>
        <sz val="7"/>
        <color theme="1"/>
        <rFont val="Times New Roman"/>
        <family val="1"/>
      </rPr>
      <t xml:space="preserve">       </t>
    </r>
    <r>
      <rPr>
        <sz val="10"/>
        <color theme="1"/>
        <rFont val="Times New Roman"/>
        <family val="1"/>
      </rPr>
      <t xml:space="preserve"> Notification of performance test </t>
    </r>
    <r>
      <rPr>
        <vertAlign val="superscript"/>
        <sz val="10"/>
        <color theme="1"/>
        <rFont val="Times New Roman"/>
        <family val="1"/>
      </rPr>
      <t>d</t>
    </r>
  </si>
  <si>
    <r>
      <t>c.</t>
    </r>
    <r>
      <rPr>
        <sz val="7"/>
        <color theme="1"/>
        <rFont val="Times New Roman"/>
        <family val="1"/>
      </rPr>
      <t xml:space="preserve">        </t>
    </r>
    <r>
      <rPr>
        <sz val="10"/>
        <color theme="1"/>
        <rFont val="Times New Roman"/>
        <family val="1"/>
      </rPr>
      <t xml:space="preserve">Semiannual emission reports </t>
    </r>
    <r>
      <rPr>
        <vertAlign val="superscript"/>
        <sz val="10"/>
        <color theme="1"/>
        <rFont val="Times New Roman"/>
        <family val="1"/>
      </rPr>
      <t>e</t>
    </r>
  </si>
  <si>
    <t>(A) Person hours per occurrence</t>
  </si>
  <si>
    <t>(B) No. of occurrences per respondent per year</t>
  </si>
  <si>
    <t>(C) Person hours per respondent per year (C=AxB)</t>
  </si>
  <si>
    <r>
      <t xml:space="preserve">(D) Respondents per year  </t>
    </r>
    <r>
      <rPr>
        <b/>
        <vertAlign val="superscript"/>
        <sz val="12"/>
        <color theme="1"/>
        <rFont val="Times New Roman"/>
        <family val="1"/>
      </rPr>
      <t>a</t>
    </r>
  </si>
  <si>
    <t>(E) Technical person- hours per year (E=CxD)</t>
  </si>
  <si>
    <t>(F) Management person hours per year (Ex0.05)</t>
  </si>
  <si>
    <t>(G) Clerical person hours per year (Ex0.1)</t>
  </si>
  <si>
    <r>
      <t>(H) Total Cost per year</t>
    </r>
    <r>
      <rPr>
        <b/>
        <vertAlign val="superscript"/>
        <sz val="10"/>
        <color theme="1"/>
        <rFont val="Times New Roman"/>
        <family val="1"/>
      </rPr>
      <t xml:space="preserve"> b</t>
    </r>
  </si>
  <si>
    <t>(A) EPA person-hours per occurrence</t>
  </si>
  <si>
    <t>(B) No. of occurrences per plant per year</t>
  </si>
  <si>
    <t>(C) EPA person hours per plant per year (AxB)</t>
  </si>
  <si>
    <r>
      <t xml:space="preserve">(D) Plants per year </t>
    </r>
    <r>
      <rPr>
        <b/>
        <vertAlign val="superscript"/>
        <sz val="10"/>
        <color theme="1"/>
        <rFont val="Times New Roman"/>
        <family val="1"/>
      </rPr>
      <t>a</t>
    </r>
    <r>
      <rPr>
        <b/>
        <sz val="10"/>
        <color theme="1"/>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</si>
  <si>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</si>
  <si>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</si>
  <si>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</si>
  <si>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10"/>
        <color theme="1"/>
        <rFont val="Times New Roman"/>
        <family val="1"/>
      </rPr>
      <t>b</t>
    </r>
  </si>
  <si>
    <t>Updated Labor rates causing increase in total cost</t>
  </si>
  <si>
    <r>
      <t>a.</t>
    </r>
    <r>
      <rPr>
        <sz val="7"/>
        <color theme="1"/>
        <rFont val="Times New Roman"/>
        <family val="1"/>
      </rPr>
      <t xml:space="preserve">       </t>
    </r>
    <r>
      <rPr>
        <sz val="10"/>
        <color theme="1"/>
        <rFont val="Times New Roman"/>
        <family val="1"/>
      </rPr>
      <t xml:space="preserve">Notification of construction/reconstruction </t>
    </r>
    <r>
      <rPr>
        <vertAlign val="superscript"/>
        <sz val="10"/>
        <color theme="1"/>
        <rFont val="Times New Roman"/>
        <family val="1"/>
      </rPr>
      <t>c</t>
    </r>
    <r>
      <rPr>
        <sz val="10"/>
        <color theme="1"/>
        <rFont val="Times New Roman"/>
        <family val="1"/>
      </rPr>
      <t xml:space="preserve">     </t>
    </r>
  </si>
  <si>
    <t>hr per resp</t>
  </si>
  <si>
    <t>O and M</t>
  </si>
  <si>
    <r>
      <t xml:space="preserve">     A.  Familiarize with Regulatory Requirements </t>
    </r>
    <r>
      <rPr>
        <vertAlign val="superscript"/>
        <sz val="10"/>
        <color theme="1"/>
        <rFont val="Times New Roman"/>
        <family val="1"/>
      </rPr>
      <t>c</t>
    </r>
  </si>
  <si>
    <r>
      <t>g</t>
    </r>
    <r>
      <rPr>
        <sz val="10"/>
        <color theme="1"/>
        <rFont val="Times New Roman"/>
        <family val="1"/>
      </rPr>
      <t xml:space="preserve">  We have assumed that it will take  two hours for each  respondent to write semiannual emissions reports twice per year.</t>
    </r>
  </si>
  <si>
    <t>Assumptions:</t>
  </si>
  <si>
    <r>
      <t>c</t>
    </r>
    <r>
      <rPr>
        <sz val="10"/>
        <color theme="1"/>
        <rFont val="Times New Roman"/>
        <family val="1"/>
      </rPr>
      <t xml:space="preserve">  We have assumed each respondent will have to familiarize with the regulatory requirements each year. This is estimated to take one hour.</t>
    </r>
  </si>
  <si>
    <r>
      <t>f</t>
    </r>
    <r>
      <rPr>
        <sz val="10"/>
        <color theme="1"/>
        <rFont val="Times New Roman"/>
        <family val="1"/>
      </rPr>
      <t xml:space="preserve">  One-time requirement. Not applicable during this year.</t>
    </r>
  </si>
  <si>
    <r>
      <t xml:space="preserve">h  </t>
    </r>
    <r>
      <rPr>
        <sz val="10"/>
        <color theme="1"/>
        <rFont val="Times New Roman"/>
        <family val="1"/>
      </rPr>
      <t>We have assumed that each respondent will take 0.25 hours per day, and an estimated operational schedule of 350 days per year to enter records of operating parameters.</t>
    </r>
  </si>
  <si>
    <r>
      <t>c</t>
    </r>
    <r>
      <rPr>
        <sz val="10"/>
        <color theme="1"/>
        <rFont val="Times New Roman"/>
        <family val="1"/>
      </rPr>
      <t xml:space="preserve">  We have assumed that it will take 0.5 hours once a year to review report from new sources; however there are no new sources estimated.</t>
    </r>
  </si>
  <si>
    <r>
      <t>d</t>
    </r>
    <r>
      <rPr>
        <sz val="10"/>
        <color theme="1"/>
        <rFont val="Times New Roman"/>
        <family val="1"/>
      </rPr>
      <t xml:space="preserve">  We have assumed that it will take 0.5 hours once a year to review performance test report from new sources; however there are no new sources estimated.</t>
    </r>
  </si>
  <si>
    <r>
      <t>e</t>
    </r>
    <r>
      <rPr>
        <sz val="10"/>
        <color theme="1"/>
        <rFont val="Times New Roman"/>
        <family val="1"/>
      </rPr>
      <t xml:space="preserve">  We have assumed that it will take 1.5 hours, twice per year, to review the excess emission reports.</t>
    </r>
  </si>
  <si>
    <t xml:space="preserve">     A.  Familiarize with Regulatory Requirements</t>
  </si>
  <si>
    <r>
      <rPr>
        <vertAlign val="superscript"/>
        <sz val="10"/>
        <color theme="1"/>
        <rFont val="Times New Roman"/>
        <family val="1"/>
      </rPr>
      <t xml:space="preserve">i </t>
    </r>
    <r>
      <rPr>
        <sz val="10"/>
        <color theme="1"/>
        <rFont val="Times New Roman"/>
        <family val="1"/>
      </rPr>
      <t xml:space="preserve">  Totals have been rounded to 3 significant figures. Figures may not add exactly due to rounding.</t>
    </r>
  </si>
  <si>
    <r>
      <t>TOTAL LABOR BURDEN AND COST (rounded)</t>
    </r>
    <r>
      <rPr>
        <b/>
        <vertAlign val="superscript"/>
        <sz val="10"/>
        <color theme="1"/>
        <rFont val="Times New Roman"/>
        <family val="1"/>
      </rPr>
      <t>i</t>
    </r>
  </si>
  <si>
    <r>
      <t>TOTAL CAPITAL AND O&amp;M COST (rounded)</t>
    </r>
    <r>
      <rPr>
        <b/>
        <vertAlign val="superscript"/>
        <sz val="10"/>
        <color rgb="FF000000"/>
        <rFont val="Times New Roman"/>
        <family val="1"/>
      </rPr>
      <t>i</t>
    </r>
  </si>
  <si>
    <r>
      <t>GRAND TOTAL (rounded)</t>
    </r>
    <r>
      <rPr>
        <b/>
        <vertAlign val="superscript"/>
        <sz val="10"/>
        <color rgb="FF000000"/>
        <rFont val="Times New Roman"/>
        <family val="1"/>
      </rPr>
      <t>i</t>
    </r>
  </si>
  <si>
    <r>
      <rPr>
        <vertAlign val="superscript"/>
        <sz val="10"/>
        <color theme="1"/>
        <rFont val="Times New Roman"/>
        <family val="1"/>
      </rPr>
      <t xml:space="preserve">f  </t>
    </r>
    <r>
      <rPr>
        <sz val="10"/>
        <color theme="1"/>
        <rFont val="Times New Roman"/>
        <family val="1"/>
      </rPr>
      <t xml:space="preserve"> Totals have been rounded to 3 significant figures. Figures may not add exactly due to rounding.</t>
    </r>
  </si>
  <si>
    <r>
      <t>TOTAL ANNUAL BURDEN AND COST (rounded)</t>
    </r>
    <r>
      <rPr>
        <b/>
        <vertAlign val="superscript"/>
        <sz val="10"/>
        <color theme="1"/>
        <rFont val="Times New Roman"/>
        <family val="1"/>
      </rPr>
      <t>f</t>
    </r>
  </si>
  <si>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</si>
  <si>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</si>
  <si>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</si>
  <si>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</si>
  <si>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</si>
  <si>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</si>
  <si>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</si>
  <si>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</si>
  <si>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</si>
  <si>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</si>
  <si>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</si>
  <si>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</si>
  <si>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</si>
  <si>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</si>
  <si>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Total O&amp;M,</t>
  </si>
  <si>
    <t>(E X F)</t>
  </si>
  <si>
    <t>Opacity</t>
  </si>
  <si>
    <t>CO</t>
  </si>
  <si>
    <r>
      <t>SO</t>
    </r>
    <r>
      <rPr>
        <vertAlign val="subscript"/>
        <sz val="10"/>
        <color theme="1"/>
        <rFont val="Times New Roman"/>
        <family val="1"/>
      </rPr>
      <t>2</t>
    </r>
    <r>
      <rPr>
        <sz val="10"/>
        <color theme="1"/>
        <rFont val="Times New Roman"/>
        <family val="1"/>
      </rPr>
      <t>/H</t>
    </r>
    <r>
      <rPr>
        <vertAlign val="subscript"/>
        <sz val="10"/>
        <color theme="1"/>
        <rFont val="Times New Roman"/>
        <family val="1"/>
      </rPr>
      <t>2</t>
    </r>
    <r>
      <rPr>
        <sz val="10"/>
        <color theme="1"/>
        <rFont val="Times New Roman"/>
        <family val="1"/>
      </rPr>
      <t>S</t>
    </r>
    <r>
      <rPr>
        <vertAlign val="subscript"/>
        <sz val="10"/>
        <color theme="1"/>
        <rFont val="Times New Roman"/>
        <family val="1"/>
      </rPr>
      <t xml:space="preserve"> </t>
    </r>
    <r>
      <rPr>
        <vertAlign val="subscript"/>
        <sz val="11"/>
        <color theme="1"/>
        <rFont val="Times New Roman"/>
        <family val="1"/>
      </rPr>
      <t xml:space="preserve">    </t>
    </r>
  </si>
  <si>
    <r>
      <t>O</t>
    </r>
    <r>
      <rPr>
        <vertAlign val="subscript"/>
        <sz val="10"/>
        <color theme="1"/>
        <rFont val="Times New Roman"/>
        <family val="1"/>
      </rPr>
      <t xml:space="preserve">2 </t>
    </r>
  </si>
  <si>
    <t>Total</t>
  </si>
  <si>
    <r>
      <t>b</t>
    </r>
    <r>
      <rPr>
        <sz val="10"/>
        <color theme="1"/>
        <rFont val="Times New Roman"/>
        <family val="1"/>
      </rPr>
      <t xml:space="preserve">  This cost is based on the following hourly labor rates times a 1.6 benefits multiplication factor to account for government overhead expenses: $64.80 for Managerial, $48.08 for Technical and $26.02 Clerical.  These rates are from the Office of Personnel Management (OPM) “2017 General Schedule” which excludes locality rates of pay.</t>
    </r>
  </si>
  <si>
    <r>
      <t>b</t>
    </r>
    <r>
      <rPr>
        <sz val="10"/>
        <color theme="1"/>
        <rFont val="Times New Roman"/>
        <family val="1"/>
      </rPr>
      <t xml:space="preserve">  This ICR uses the following labor rates:  $144.03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groups.  The rates are from column 1, Total Compensation.  The rates have been increased by 110 percent to account for the benefit packages available to those employed by private industry.</t>
    </r>
  </si>
  <si>
    <r>
      <t>a.</t>
    </r>
    <r>
      <rPr>
        <sz val="7"/>
        <color theme="1"/>
        <rFont val="Times New Roman"/>
        <family val="1"/>
      </rPr>
      <t xml:space="preserve">       </t>
    </r>
    <r>
      <rPr>
        <sz val="10"/>
        <color theme="1"/>
        <rFont val="Times New Roman"/>
        <family val="1"/>
      </rPr>
      <t xml:space="preserve"> Relative Accuracy Test Audit </t>
    </r>
    <r>
      <rPr>
        <vertAlign val="superscript"/>
        <sz val="10"/>
        <color theme="1"/>
        <rFont val="Times New Roman"/>
        <family val="1"/>
      </rPr>
      <t>d</t>
    </r>
  </si>
  <si>
    <t>CEPCI values</t>
  </si>
  <si>
    <r>
      <t>a</t>
    </r>
    <r>
      <rPr>
        <sz val="10"/>
        <color theme="1"/>
        <rFont val="Times New Roman"/>
        <family val="1"/>
      </rPr>
      <t xml:space="preserve">  We have assumed that there are approximately 149 respondents, with no additional new, modified or reconstructed sources becoming subject to NSPS Subpart J over the next three years since any of these events would trigger Subpart Ja applicability. In addition, we have assumed that there is an average one affected facility subject to Subpart J at each petroleum refinery plant. </t>
    </r>
  </si>
  <si>
    <r>
      <t>d</t>
    </r>
    <r>
      <rPr>
        <sz val="10"/>
        <color theme="1"/>
        <rFont val="Times New Roman"/>
        <family val="1"/>
      </rPr>
      <t xml:space="preserve">  We have assumed that the CEMS accuracy assessment (i.e., relative acccuracy test or RATA) are conducted twice a year and take 146 hours per response. It is assumed that the RATA are typically conducted at the same time as the CGA to save costs. However, all respondents are estimated to comply with the CEMS requirements of 40 CFR Part 60, Subpart Ja and therefore there is no burden associated with this requirement under Subpart J.</t>
    </r>
  </si>
  <si>
    <r>
      <t>e</t>
    </r>
    <r>
      <rPr>
        <sz val="10"/>
        <color theme="1"/>
        <rFont val="Times New Roman"/>
        <family val="1"/>
      </rPr>
      <t xml:space="preserve">  We have assumed that CEMS audits (Relative Accuracy Audits or Cylinder Gas Audits) are conducted three times per year (Appendix F of Part 60 allows for 3 of 4 quarters, but no more than three quarters in succession) and will take 160 hours per occurance. We have assumed that each respondent has at least one monitor for each parameter requiring monitoring under the standards. However, all respondents are estimated to comply with the CEMS requirements of 40 CFR Part 60, Subpart Ja and therefore there is no burden associated with this requirement under Subpart J.</t>
    </r>
  </si>
  <si>
    <r>
      <t>a</t>
    </r>
    <r>
      <rPr>
        <sz val="10"/>
        <color theme="1"/>
        <rFont val="Times New Roman"/>
        <family val="1"/>
      </rPr>
      <t xml:space="preserve">  We have assumed that there are approximately 149 respondents, with no additional new or reconstructed sources becoming subject to the rule over the next three years. In addition, we have assumed that there is an average one affected facility subject to Subpart J at each petroleum refinery plant.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</si>
</sst>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8" formatCode="&quot;$&quot;#,##0.00_);[Red]\(&quot;$&quot;#,##0.00\)"/>
    <numFmt numFmtId="44" formatCode="_(&quot;$&quot;* #,##0.00_);_(&quot;$&quot;* \(#,##0.00\);_(&quot;$&quot;* &quot;-&quot;??_);_(@_)"/>
    <numFmt numFmtId="164" formatCode="#,##0.0"/>
    <numFmt numFmtId="165" formatCode="&quot;$&quot;#,##0.00"/>
  </numFmts>
  <fonts count="20" x14ac:knownFonts="1">
    <font>
      <sz val="11"/>
      <color theme="1"/>
      <name val="Calibri"/>
      <family val="2"/>
      <scheme val="minor"/>
    </font>
    <font>
      <sz val="10"/>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vertAlign val="superscript"/>
      <sz val="10"/>
      <color theme="1"/>
      <name val="Times New Roman"/>
      <family val="1"/>
    </font>
    <font>
      <sz val="7"/>
      <color theme="1"/>
      <name val="Times New Roman"/>
      <family val="1"/>
    </font>
    <font>
      <sz val="11"/>
      <color rgb="FFFF0000"/>
      <name val="Calibri"/>
      <family val="2"/>
      <scheme val="minor"/>
    </font>
    <font>
      <b/>
      <i/>
      <sz val="10"/>
      <color theme="1"/>
      <name val="Times New Roman"/>
      <family val="1"/>
    </font>
    <font>
      <vertAlign val="superscript"/>
      <sz val="12"/>
      <color theme="1"/>
      <name val="Times New Roman"/>
      <family val="1"/>
    </font>
    <font>
      <sz val="10"/>
      <name val="Times New Roman"/>
      <family val="1"/>
    </font>
    <font>
      <sz val="11"/>
      <color theme="1"/>
      <name val="Calibri"/>
      <family val="2"/>
      <scheme val="minor"/>
    </font>
    <font>
      <b/>
      <sz val="10"/>
      <color rgb="FF000000"/>
      <name val="Times New Roman"/>
      <family val="1"/>
    </font>
    <font>
      <b/>
      <vertAlign val="superscript"/>
      <sz val="10"/>
      <color rgb="FF000000"/>
      <name val="Times New Roman"/>
      <family val="1"/>
    </font>
    <font>
      <sz val="12"/>
      <color rgb="FF000000"/>
      <name val="Times New Roman"/>
      <family val="1"/>
    </font>
    <font>
      <b/>
      <sz val="12"/>
      <color rgb="FF000000"/>
      <name val="Times New Roman"/>
      <family val="1"/>
    </font>
    <font>
      <sz val="10"/>
      <color rgb="FF000000"/>
      <name val="Times New Roman"/>
      <family val="1"/>
    </font>
    <font>
      <vertAlign val="subscript"/>
      <sz val="10"/>
      <color theme="1"/>
      <name val="Times New Roman"/>
      <family val="1"/>
    </font>
    <font>
      <vertAlign val="subscript"/>
      <sz val="11"/>
      <color theme="1"/>
      <name val="Times New Roman"/>
      <family val="1"/>
    </font>
    <font>
      <sz val="11"/>
      <color rgb="FF00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diagonal/>
    </border>
    <border>
      <left/>
      <right style="medium">
        <color rgb="FFFFFFFF"/>
      </right>
      <top/>
      <bottom/>
      <diagonal/>
    </border>
    <border>
      <left/>
      <right style="medium">
        <color rgb="FF000000"/>
      </right>
      <top/>
      <bottom/>
      <diagonal/>
    </border>
  </borders>
  <cellStyleXfs count="2">
    <xf numFmtId="0" fontId="0" fillId="0" borderId="0"/>
    <xf numFmtId="44" fontId="11" fillId="0" borderId="0" applyFont="0" applyFill="0" applyBorder="0" applyAlignment="0" applyProtection="0"/>
  </cellStyleXfs>
  <cellXfs count="81">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horizontal="center" vertical="top"/>
    </xf>
    <xf numFmtId="6" fontId="1" fillId="0" borderId="1" xfId="0" applyNumberFormat="1" applyFont="1" applyBorder="1" applyAlignment="1">
      <alignment horizontal="right" vertical="top"/>
    </xf>
    <xf numFmtId="8" fontId="1" fillId="0" borderId="1" xfId="0" applyNumberFormat="1" applyFont="1" applyBorder="1" applyAlignment="1">
      <alignment horizontal="right" vertical="top"/>
    </xf>
    <xf numFmtId="0" fontId="7" fillId="0" borderId="0" xfId="0" applyFont="1"/>
    <xf numFmtId="0" fontId="0" fillId="2" borderId="0" xfId="0" applyFill="1"/>
    <xf numFmtId="0" fontId="2" fillId="2" borderId="6" xfId="0" applyNumberFormat="1" applyFont="1" applyFill="1" applyBorder="1" applyAlignment="1">
      <alignment horizontal="left" vertical="center"/>
    </xf>
    <xf numFmtId="0" fontId="0" fillId="0" borderId="0" xfId="0" applyAlignment="1">
      <alignment wrapText="1"/>
    </xf>
    <xf numFmtId="6" fontId="1" fillId="0" borderId="1" xfId="0" applyNumberFormat="1" applyFont="1" applyBorder="1" applyAlignment="1">
      <alignment horizontal="right" vertical="top"/>
    </xf>
    <xf numFmtId="0" fontId="1" fillId="0" borderId="5" xfId="0" applyFont="1" applyBorder="1" applyAlignment="1">
      <alignment horizontal="center" vertical="top"/>
    </xf>
    <xf numFmtId="3" fontId="0" fillId="0" borderId="0" xfId="0" applyNumberFormat="1"/>
    <xf numFmtId="6" fontId="0" fillId="0" borderId="0" xfId="0" applyNumberFormat="1"/>
    <xf numFmtId="0" fontId="2"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10" fillId="0" borderId="1" xfId="0" applyFont="1" applyBorder="1" applyAlignment="1">
      <alignment horizontal="center" vertical="top"/>
    </xf>
    <xf numFmtId="0" fontId="1" fillId="0" borderId="1" xfId="0" applyFont="1" applyBorder="1" applyAlignment="1">
      <alignment vertical="top"/>
    </xf>
    <xf numFmtId="6" fontId="1" fillId="0" borderId="1" xfId="0" applyNumberFormat="1" applyFont="1" applyBorder="1" applyAlignment="1">
      <alignment vertical="top"/>
    </xf>
    <xf numFmtId="0" fontId="2" fillId="0" borderId="1" xfId="0" applyFont="1" applyBorder="1" applyAlignment="1">
      <alignment vertical="top"/>
    </xf>
    <xf numFmtId="0" fontId="2" fillId="0" borderId="6" xfId="0" applyNumberFormat="1" applyFont="1" applyFill="1" applyBorder="1" applyAlignment="1">
      <alignment horizontal="left" vertical="center"/>
    </xf>
    <xf numFmtId="0" fontId="15" fillId="0" borderId="16" xfId="0" applyFont="1" applyBorder="1" applyAlignment="1">
      <alignment vertical="center" wrapText="1"/>
    </xf>
    <xf numFmtId="0" fontId="16" fillId="0" borderId="16" xfId="0" applyFont="1" applyBorder="1" applyAlignment="1">
      <alignment horizontal="center" vertical="center" wrapText="1"/>
    </xf>
    <xf numFmtId="0" fontId="16" fillId="0" borderId="16" xfId="0" applyFont="1" applyBorder="1" applyAlignment="1">
      <alignment vertical="center" wrapText="1"/>
    </xf>
    <xf numFmtId="0" fontId="16" fillId="0" borderId="17" xfId="0" applyFont="1" applyBorder="1" applyAlignment="1">
      <alignment vertical="center" wrapText="1"/>
    </xf>
    <xf numFmtId="0" fontId="16" fillId="0" borderId="17" xfId="0" applyFont="1" applyBorder="1" applyAlignment="1">
      <alignment horizontal="center" vertical="center" wrapText="1"/>
    </xf>
    <xf numFmtId="0" fontId="16" fillId="0" borderId="18" xfId="0" applyFont="1" applyBorder="1" applyAlignment="1">
      <alignment vertical="center" wrapText="1"/>
    </xf>
    <xf numFmtId="0" fontId="16" fillId="0" borderId="18" xfId="0" applyFont="1" applyBorder="1" applyAlignment="1">
      <alignment horizontal="center" vertical="center" wrapText="1"/>
    </xf>
    <xf numFmtId="0" fontId="16" fillId="0" borderId="0" xfId="0" applyFont="1" applyFill="1" applyBorder="1" applyAlignment="1">
      <alignment vertical="center" wrapText="1"/>
    </xf>
    <xf numFmtId="0" fontId="0" fillId="0" borderId="1" xfId="0" applyFill="1" applyBorder="1" applyAlignment="1">
      <alignment horizontal="right" vertical="center"/>
    </xf>
    <xf numFmtId="0" fontId="0" fillId="0" borderId="1" xfId="0" applyBorder="1"/>
    <xf numFmtId="0" fontId="19" fillId="0" borderId="1" xfId="0" applyFont="1" applyBorder="1" applyAlignment="1">
      <alignment horizontal="right"/>
    </xf>
    <xf numFmtId="0" fontId="0" fillId="0" borderId="1" xfId="0" applyBorder="1" applyAlignment="1">
      <alignment vertical="top" wrapText="1"/>
    </xf>
    <xf numFmtId="0" fontId="16" fillId="0" borderId="1" xfId="0" applyFont="1" applyBorder="1" applyAlignment="1">
      <alignment vertical="center" wrapText="1"/>
    </xf>
    <xf numFmtId="0" fontId="1" fillId="0" borderId="1" xfId="0" applyFont="1" applyBorder="1" applyAlignment="1">
      <alignment vertical="center" wrapText="1"/>
    </xf>
    <xf numFmtId="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6" fontId="16" fillId="0" borderId="1" xfId="0" applyNumberFormat="1" applyFont="1" applyBorder="1" applyAlignment="1">
      <alignment horizontal="center" vertical="center" wrapText="1"/>
    </xf>
    <xf numFmtId="0" fontId="0" fillId="0" borderId="0" xfId="0" applyFill="1"/>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0" fillId="3" borderId="0" xfId="0" applyFill="1"/>
    <xf numFmtId="0" fontId="1" fillId="3" borderId="1" xfId="0" applyFont="1" applyFill="1" applyBorder="1" applyAlignment="1">
      <alignment horizontal="left" vertical="top"/>
    </xf>
    <xf numFmtId="0" fontId="1" fillId="3" borderId="1" xfId="0" applyFont="1" applyFill="1" applyBorder="1" applyAlignment="1">
      <alignment horizontal="center" vertical="top"/>
    </xf>
    <xf numFmtId="0" fontId="1" fillId="3" borderId="1" xfId="0" applyFont="1" applyFill="1" applyBorder="1" applyAlignment="1">
      <alignment horizontal="right" vertical="top"/>
    </xf>
    <xf numFmtId="8" fontId="1" fillId="3" borderId="1" xfId="0" applyNumberFormat="1" applyFont="1" applyFill="1" applyBorder="1" applyAlignment="1">
      <alignment horizontal="right" vertical="top"/>
    </xf>
    <xf numFmtId="6" fontId="1" fillId="3" borderId="1" xfId="0" applyNumberFormat="1" applyFont="1" applyFill="1" applyBorder="1" applyAlignment="1">
      <alignment horizontal="right" vertical="top"/>
    </xf>
    <xf numFmtId="0" fontId="8" fillId="3" borderId="1" xfId="0" applyFont="1" applyFill="1" applyBorder="1" applyAlignment="1">
      <alignment horizontal="left" vertical="top"/>
    </xf>
    <xf numFmtId="165" fontId="1" fillId="3" borderId="1" xfId="0" applyNumberFormat="1" applyFont="1" applyFill="1" applyBorder="1" applyAlignment="1">
      <alignment horizontal="right" vertical="top"/>
    </xf>
    <xf numFmtId="3" fontId="1" fillId="3" borderId="1" xfId="0" applyNumberFormat="1" applyFont="1" applyFill="1" applyBorder="1" applyAlignment="1">
      <alignment horizontal="center" vertical="top"/>
    </xf>
    <xf numFmtId="0" fontId="10" fillId="3" borderId="1" xfId="0" applyFont="1" applyFill="1" applyBorder="1" applyAlignment="1">
      <alignment horizontal="center" vertical="top"/>
    </xf>
    <xf numFmtId="164" fontId="1" fillId="3" borderId="1" xfId="0" applyNumberFormat="1" applyFont="1" applyFill="1" applyBorder="1" applyAlignment="1">
      <alignment horizontal="center" vertical="top"/>
    </xf>
    <xf numFmtId="0" fontId="1" fillId="3" borderId="5" xfId="0" applyFont="1" applyFill="1" applyBorder="1" applyAlignment="1">
      <alignment horizontal="center" vertical="top"/>
    </xf>
    <xf numFmtId="165" fontId="1" fillId="3" borderId="5" xfId="0" applyNumberFormat="1" applyFont="1" applyFill="1" applyBorder="1" applyAlignment="1">
      <alignment horizontal="right" vertical="top"/>
    </xf>
    <xf numFmtId="0" fontId="2" fillId="3" borderId="2" xfId="0" applyFont="1" applyFill="1" applyBorder="1" applyAlignment="1">
      <alignment vertical="top"/>
    </xf>
    <xf numFmtId="0" fontId="1" fillId="3" borderId="1" xfId="0" applyFont="1" applyFill="1" applyBorder="1" applyAlignment="1">
      <alignment vertical="top"/>
    </xf>
    <xf numFmtId="6" fontId="8" fillId="3" borderId="1" xfId="0" applyNumberFormat="1" applyFont="1" applyFill="1" applyBorder="1" applyAlignment="1">
      <alignment vertical="top"/>
    </xf>
    <xf numFmtId="0" fontId="12" fillId="3" borderId="1" xfId="0" applyFont="1" applyFill="1" applyBorder="1" applyAlignment="1">
      <alignment horizontal="left"/>
    </xf>
    <xf numFmtId="0" fontId="0" fillId="3" borderId="1" xfId="0" applyFill="1" applyBorder="1"/>
    <xf numFmtId="5" fontId="8" fillId="3" borderId="1" xfId="1" applyNumberFormat="1" applyFont="1" applyFill="1" applyBorder="1"/>
    <xf numFmtId="6" fontId="8" fillId="3" borderId="1" xfId="1" applyNumberFormat="1" applyFont="1" applyFill="1" applyBorder="1"/>
    <xf numFmtId="1" fontId="0" fillId="3" borderId="0" xfId="0" applyNumberFormat="1" applyFill="1"/>
    <xf numFmtId="0" fontId="5" fillId="3" borderId="0" xfId="0" applyFont="1" applyFill="1" applyAlignment="1">
      <alignment vertical="center"/>
    </xf>
    <xf numFmtId="0" fontId="5" fillId="3" borderId="0" xfId="0" applyFont="1" applyFill="1" applyAlignment="1">
      <alignment horizontal="left" vertical="center" wrapText="1"/>
    </xf>
    <xf numFmtId="1" fontId="1" fillId="3" borderId="2" xfId="0" applyNumberFormat="1" applyFont="1" applyFill="1" applyBorder="1" applyAlignment="1">
      <alignment horizontal="center" vertical="top"/>
    </xf>
    <xf numFmtId="1" fontId="1" fillId="3" borderId="3" xfId="0" applyNumberFormat="1" applyFont="1" applyFill="1" applyBorder="1" applyAlignment="1">
      <alignment horizontal="center" vertical="top"/>
    </xf>
    <xf numFmtId="1" fontId="1" fillId="3" borderId="4" xfId="0" applyNumberFormat="1" applyFont="1" applyFill="1" applyBorder="1" applyAlignment="1">
      <alignment horizontal="center" vertical="top"/>
    </xf>
    <xf numFmtId="3" fontId="1" fillId="3" borderId="7" xfId="0" applyNumberFormat="1" applyFont="1" applyFill="1" applyBorder="1" applyAlignment="1">
      <alignment horizontal="center" vertical="top"/>
    </xf>
    <xf numFmtId="3" fontId="1" fillId="3" borderId="8" xfId="0" applyNumberFormat="1" applyFont="1" applyFill="1" applyBorder="1" applyAlignment="1">
      <alignment horizontal="center" vertical="top"/>
    </xf>
    <xf numFmtId="3" fontId="1" fillId="3" borderId="9" xfId="0" applyNumberFormat="1" applyFont="1" applyFill="1" applyBorder="1" applyAlignment="1">
      <alignment horizontal="center" vertical="top"/>
    </xf>
    <xf numFmtId="3" fontId="8" fillId="3" borderId="1" xfId="0" applyNumberFormat="1" applyFont="1" applyFill="1" applyBorder="1" applyAlignment="1">
      <alignment horizontal="center" vertical="top"/>
    </xf>
    <xf numFmtId="0" fontId="1" fillId="0" borderId="1" xfId="0" applyFont="1" applyBorder="1" applyAlignment="1">
      <alignment horizontal="center" vertical="top"/>
    </xf>
    <xf numFmtId="0" fontId="9" fillId="0" borderId="0" xfId="0" applyFont="1" applyAlignment="1">
      <alignment horizontal="lef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abSelected="1" workbookViewId="0">
      <selection activeCell="G48" sqref="G48"/>
    </sheetView>
  </sheetViews>
  <sheetFormatPr defaultRowHeight="15" x14ac:dyDescent="0.25"/>
  <cols>
    <col min="1" max="1" width="39.85546875" customWidth="1"/>
    <col min="5" max="5" width="11" customWidth="1"/>
    <col min="9" max="9" width="14.7109375" customWidth="1"/>
    <col min="11" max="11" width="10.85546875" bestFit="1" customWidth="1"/>
  </cols>
  <sheetData>
    <row r="1" spans="1:11" x14ac:dyDescent="0.25">
      <c r="F1" s="40">
        <v>108.28</v>
      </c>
      <c r="G1" s="40">
        <v>144.33000000000001</v>
      </c>
      <c r="H1" s="40">
        <v>53.34</v>
      </c>
      <c r="K1" s="6"/>
    </row>
    <row r="2" spans="1:11" ht="76.5" x14ac:dyDescent="0.25">
      <c r="A2" s="41" t="s">
        <v>0</v>
      </c>
      <c r="B2" s="42" t="s">
        <v>31</v>
      </c>
      <c r="C2" s="42" t="s">
        <v>32</v>
      </c>
      <c r="D2" s="42" t="s">
        <v>33</v>
      </c>
      <c r="E2" s="42" t="s">
        <v>34</v>
      </c>
      <c r="F2" s="42" t="s">
        <v>35</v>
      </c>
      <c r="G2" s="42" t="s">
        <v>36</v>
      </c>
      <c r="H2" s="42" t="s">
        <v>37</v>
      </c>
      <c r="I2" s="42" t="s">
        <v>38</v>
      </c>
      <c r="J2" s="43"/>
      <c r="K2" s="21"/>
    </row>
    <row r="3" spans="1:11" x14ac:dyDescent="0.25">
      <c r="A3" s="44" t="s">
        <v>1</v>
      </c>
      <c r="B3" s="45" t="s">
        <v>2</v>
      </c>
      <c r="C3" s="44"/>
      <c r="D3" s="45"/>
      <c r="E3" s="45"/>
      <c r="F3" s="45"/>
      <c r="G3" s="45"/>
      <c r="H3" s="45"/>
      <c r="I3" s="46"/>
      <c r="J3" s="43"/>
    </row>
    <row r="4" spans="1:11" x14ac:dyDescent="0.25">
      <c r="A4" s="44" t="s">
        <v>3</v>
      </c>
      <c r="B4" s="45" t="s">
        <v>2</v>
      </c>
      <c r="C4" s="44"/>
      <c r="D4" s="45"/>
      <c r="E4" s="45"/>
      <c r="F4" s="45"/>
      <c r="G4" s="45"/>
      <c r="H4" s="45"/>
      <c r="I4" s="46"/>
      <c r="J4" s="43"/>
    </row>
    <row r="5" spans="1:11" x14ac:dyDescent="0.25">
      <c r="A5" s="44" t="s">
        <v>4</v>
      </c>
      <c r="B5" s="45"/>
      <c r="C5" s="45"/>
      <c r="D5" s="45"/>
      <c r="E5" s="45"/>
      <c r="F5" s="45"/>
      <c r="G5" s="45"/>
      <c r="H5" s="45"/>
      <c r="I5" s="46"/>
      <c r="J5" s="43"/>
    </row>
    <row r="6" spans="1:11" ht="15.75" x14ac:dyDescent="0.25">
      <c r="A6" s="44" t="s">
        <v>51</v>
      </c>
      <c r="B6" s="45">
        <v>1</v>
      </c>
      <c r="C6" s="45">
        <v>1</v>
      </c>
      <c r="D6" s="45">
        <f>B6*C6</f>
        <v>1</v>
      </c>
      <c r="E6" s="45">
        <v>149</v>
      </c>
      <c r="F6" s="45">
        <f>D6*E6</f>
        <v>149</v>
      </c>
      <c r="G6" s="45">
        <f>F6*0.05</f>
        <v>7.45</v>
      </c>
      <c r="H6" s="45">
        <f>F6*0.1</f>
        <v>14.9</v>
      </c>
      <c r="I6" s="47">
        <f>F6*F$1+G6*G$1+H6*H$1</f>
        <v>18003.744500000001</v>
      </c>
      <c r="J6" s="43"/>
    </row>
    <row r="7" spans="1:11" x14ac:dyDescent="0.25">
      <c r="A7" s="44" t="s">
        <v>5</v>
      </c>
      <c r="B7" s="45"/>
      <c r="C7" s="45"/>
      <c r="D7" s="45"/>
      <c r="E7" s="45"/>
      <c r="F7" s="45"/>
      <c r="G7" s="45"/>
      <c r="H7" s="45"/>
      <c r="I7" s="46"/>
      <c r="J7" s="43"/>
    </row>
    <row r="8" spans="1:11" x14ac:dyDescent="0.25">
      <c r="A8" s="44" t="s">
        <v>6</v>
      </c>
      <c r="B8" s="45"/>
      <c r="C8" s="45"/>
      <c r="D8" s="45"/>
      <c r="E8" s="45"/>
      <c r="F8" s="45"/>
      <c r="G8" s="45"/>
      <c r="H8" s="45"/>
      <c r="I8" s="46"/>
      <c r="J8" s="43"/>
    </row>
    <row r="9" spans="1:11" ht="15.75" x14ac:dyDescent="0.25">
      <c r="A9" s="44" t="s">
        <v>90</v>
      </c>
      <c r="B9" s="45">
        <v>146</v>
      </c>
      <c r="C9" s="45">
        <v>2</v>
      </c>
      <c r="D9" s="45">
        <f>B9*C9</f>
        <v>292</v>
      </c>
      <c r="E9" s="45">
        <v>0</v>
      </c>
      <c r="F9" s="45">
        <f>D9*E9</f>
        <v>0</v>
      </c>
      <c r="G9" s="45">
        <f>F9*0.05</f>
        <v>0</v>
      </c>
      <c r="H9" s="45">
        <f>F9*0.1</f>
        <v>0</v>
      </c>
      <c r="I9" s="48">
        <f>F9*F$1+G9*G$1+H9*H$1</f>
        <v>0</v>
      </c>
      <c r="J9" s="43"/>
    </row>
    <row r="10" spans="1:11" ht="15.75" x14ac:dyDescent="0.25">
      <c r="A10" s="44" t="s">
        <v>7</v>
      </c>
      <c r="B10" s="45">
        <v>160</v>
      </c>
      <c r="C10" s="45">
        <v>3</v>
      </c>
      <c r="D10" s="45">
        <f>B10*C10</f>
        <v>480</v>
      </c>
      <c r="E10" s="45">
        <v>0</v>
      </c>
      <c r="F10" s="45">
        <f>D10*E10</f>
        <v>0</v>
      </c>
      <c r="G10" s="45">
        <f>F10*0.05</f>
        <v>0</v>
      </c>
      <c r="H10" s="45">
        <f>F10*0.1</f>
        <v>0</v>
      </c>
      <c r="I10" s="48">
        <f>F10*F$1+G10*G$1+H10*H$1</f>
        <v>0</v>
      </c>
      <c r="J10" s="43"/>
    </row>
    <row r="11" spans="1:11" x14ac:dyDescent="0.25">
      <c r="A11" s="44" t="s">
        <v>8</v>
      </c>
      <c r="B11" s="45" t="s">
        <v>9</v>
      </c>
      <c r="C11" s="45"/>
      <c r="D11" s="45"/>
      <c r="E11" s="45"/>
      <c r="F11" s="45"/>
      <c r="G11" s="45"/>
      <c r="H11" s="45"/>
      <c r="I11" s="46"/>
      <c r="J11" s="43"/>
    </row>
    <row r="12" spans="1:11" x14ac:dyDescent="0.25">
      <c r="A12" s="44" t="s">
        <v>10</v>
      </c>
      <c r="B12" s="45" t="s">
        <v>9</v>
      </c>
      <c r="C12" s="45"/>
      <c r="D12" s="45"/>
      <c r="E12" s="45"/>
      <c r="F12" s="45"/>
      <c r="G12" s="45"/>
      <c r="H12" s="45"/>
      <c r="I12" s="46"/>
      <c r="J12" s="43"/>
    </row>
    <row r="13" spans="1:11" x14ac:dyDescent="0.25">
      <c r="A13" s="44" t="s">
        <v>11</v>
      </c>
      <c r="B13" s="45"/>
      <c r="C13" s="45"/>
      <c r="D13" s="45"/>
      <c r="E13" s="45"/>
      <c r="F13" s="45"/>
      <c r="G13" s="45"/>
      <c r="H13" s="45"/>
      <c r="I13" s="46"/>
      <c r="J13" s="43"/>
    </row>
    <row r="14" spans="1:11" ht="15.75" x14ac:dyDescent="0.25">
      <c r="A14" s="44" t="s">
        <v>12</v>
      </c>
      <c r="B14" s="45">
        <v>2</v>
      </c>
      <c r="C14" s="45">
        <v>1</v>
      </c>
      <c r="D14" s="45">
        <f>B14*C14</f>
        <v>2</v>
      </c>
      <c r="E14" s="45">
        <v>0</v>
      </c>
      <c r="F14" s="45">
        <f>D14*E14</f>
        <v>0</v>
      </c>
      <c r="G14" s="45">
        <f>F14*0.05</f>
        <v>0</v>
      </c>
      <c r="H14" s="45">
        <f>F14*0.1</f>
        <v>0</v>
      </c>
      <c r="I14" s="48">
        <f>F14*F$1+G14*G$1+H14*H$1</f>
        <v>0</v>
      </c>
      <c r="J14" s="43"/>
    </row>
    <row r="15" spans="1:11" ht="15.75" x14ac:dyDescent="0.25">
      <c r="A15" s="44" t="s">
        <v>13</v>
      </c>
      <c r="B15" s="45">
        <v>2</v>
      </c>
      <c r="C15" s="45">
        <v>1</v>
      </c>
      <c r="D15" s="45">
        <f>B15*C15</f>
        <v>2</v>
      </c>
      <c r="E15" s="45">
        <v>0</v>
      </c>
      <c r="F15" s="45">
        <f>D15*E15</f>
        <v>0</v>
      </c>
      <c r="G15" s="45">
        <f>F15*0.05</f>
        <v>0</v>
      </c>
      <c r="H15" s="45">
        <f>F15*0.1</f>
        <v>0</v>
      </c>
      <c r="I15" s="48">
        <f>F15*F$1+G15*G$1+H15*H$1</f>
        <v>0</v>
      </c>
      <c r="J15" s="43"/>
    </row>
    <row r="16" spans="1:11" ht="15.75" x14ac:dyDescent="0.25">
      <c r="A16" s="44" t="s">
        <v>14</v>
      </c>
      <c r="B16" s="45">
        <v>2</v>
      </c>
      <c r="C16" s="45">
        <v>1</v>
      </c>
      <c r="D16" s="45">
        <f>B16*C16</f>
        <v>2</v>
      </c>
      <c r="E16" s="45">
        <v>0</v>
      </c>
      <c r="F16" s="45">
        <f>D16*E16</f>
        <v>0</v>
      </c>
      <c r="G16" s="45">
        <f>F16*0.05</f>
        <v>0</v>
      </c>
      <c r="H16" s="45">
        <f>F16*0.1</f>
        <v>0</v>
      </c>
      <c r="I16" s="48">
        <f>F16*F$1+G16*G$1+H16*H$1</f>
        <v>0</v>
      </c>
      <c r="J16" s="43"/>
    </row>
    <row r="17" spans="1:14" ht="15.75" x14ac:dyDescent="0.25">
      <c r="A17" s="44" t="s">
        <v>15</v>
      </c>
      <c r="B17" s="45">
        <v>2</v>
      </c>
      <c r="C17" s="45">
        <v>2</v>
      </c>
      <c r="D17" s="45">
        <f>B17*C17</f>
        <v>4</v>
      </c>
      <c r="E17" s="45">
        <v>149</v>
      </c>
      <c r="F17" s="45">
        <f>D17*E17</f>
        <v>596</v>
      </c>
      <c r="G17" s="45">
        <f>F17*0.05</f>
        <v>29.8</v>
      </c>
      <c r="H17" s="45">
        <f>F17*0.1</f>
        <v>59.6</v>
      </c>
      <c r="I17" s="47">
        <f>F17*F$1+G17*G$1+H17*H$1</f>
        <v>72014.978000000003</v>
      </c>
      <c r="J17" s="43"/>
    </row>
    <row r="18" spans="1:14" x14ac:dyDescent="0.25">
      <c r="A18" s="49" t="s">
        <v>16</v>
      </c>
      <c r="B18" s="45"/>
      <c r="C18" s="45"/>
      <c r="D18" s="45"/>
      <c r="E18" s="45"/>
      <c r="F18" s="66">
        <f>SUM(F3:H17)</f>
        <v>856.75</v>
      </c>
      <c r="G18" s="67"/>
      <c r="H18" s="68"/>
      <c r="I18" s="50">
        <f>SUM(I3:I17)</f>
        <v>90018.722500000003</v>
      </c>
      <c r="J18" s="43"/>
    </row>
    <row r="19" spans="1:14" x14ac:dyDescent="0.25">
      <c r="A19" s="44" t="s">
        <v>17</v>
      </c>
      <c r="B19" s="45"/>
      <c r="C19" s="45"/>
      <c r="D19" s="45"/>
      <c r="E19" s="45"/>
      <c r="F19" s="45"/>
      <c r="G19" s="45"/>
      <c r="H19" s="45"/>
      <c r="I19" s="46"/>
      <c r="J19" s="43"/>
    </row>
    <row r="20" spans="1:14" x14ac:dyDescent="0.25">
      <c r="A20" s="44" t="s">
        <v>60</v>
      </c>
      <c r="B20" s="45" t="s">
        <v>18</v>
      </c>
      <c r="C20" s="45"/>
      <c r="D20" s="45"/>
      <c r="E20" s="45"/>
      <c r="F20" s="45"/>
      <c r="G20" s="45"/>
      <c r="H20" s="45"/>
      <c r="I20" s="46"/>
      <c r="J20" s="43"/>
    </row>
    <row r="21" spans="1:14" x14ac:dyDescent="0.25">
      <c r="A21" s="44" t="s">
        <v>19</v>
      </c>
      <c r="B21" s="45" t="s">
        <v>18</v>
      </c>
      <c r="C21" s="45"/>
      <c r="D21" s="45"/>
      <c r="E21" s="45"/>
      <c r="F21" s="45"/>
      <c r="G21" s="45"/>
      <c r="H21" s="45"/>
      <c r="I21" s="46"/>
      <c r="J21" s="43"/>
    </row>
    <row r="22" spans="1:14" x14ac:dyDescent="0.25">
      <c r="A22" s="44" t="s">
        <v>20</v>
      </c>
      <c r="B22" s="45" t="s">
        <v>9</v>
      </c>
      <c r="C22" s="45"/>
      <c r="D22" s="45"/>
      <c r="E22" s="45"/>
      <c r="F22" s="45"/>
      <c r="G22" s="45"/>
      <c r="H22" s="45"/>
      <c r="I22" s="46"/>
      <c r="J22" s="43"/>
    </row>
    <row r="23" spans="1:14" x14ac:dyDescent="0.25">
      <c r="A23" s="44" t="s">
        <v>21</v>
      </c>
      <c r="B23" s="45" t="s">
        <v>2</v>
      </c>
      <c r="C23" s="45"/>
      <c r="D23" s="45"/>
      <c r="E23" s="45"/>
      <c r="F23" s="45"/>
      <c r="G23" s="45"/>
      <c r="H23" s="45"/>
      <c r="I23" s="46"/>
      <c r="J23" s="43"/>
    </row>
    <row r="24" spans="1:14" x14ac:dyDescent="0.25">
      <c r="A24" s="44" t="s">
        <v>22</v>
      </c>
      <c r="B24" s="45"/>
      <c r="C24" s="45"/>
      <c r="D24" s="45"/>
      <c r="E24" s="45"/>
      <c r="F24" s="45"/>
      <c r="G24" s="45"/>
      <c r="H24" s="45"/>
      <c r="I24" s="46"/>
      <c r="J24" s="43"/>
    </row>
    <row r="25" spans="1:14" ht="15.75" x14ac:dyDescent="0.25">
      <c r="A25" s="44" t="s">
        <v>23</v>
      </c>
      <c r="B25" s="45">
        <v>0.25</v>
      </c>
      <c r="C25" s="45">
        <v>350</v>
      </c>
      <c r="D25" s="45">
        <f>B25*C25</f>
        <v>87.5</v>
      </c>
      <c r="E25" s="45">
        <v>149</v>
      </c>
      <c r="F25" s="51">
        <f>D25*E25</f>
        <v>13037.5</v>
      </c>
      <c r="G25" s="52">
        <f>F25*0.05</f>
        <v>651.875</v>
      </c>
      <c r="H25" s="53">
        <f>F25*0.1</f>
        <v>1303.75</v>
      </c>
      <c r="I25" s="47">
        <f>F25*F$1+G25*G$1+H25*H$1</f>
        <v>1575327.6437499998</v>
      </c>
      <c r="J25" s="43"/>
    </row>
    <row r="26" spans="1:14" x14ac:dyDescent="0.25">
      <c r="A26" s="44" t="s">
        <v>24</v>
      </c>
      <c r="B26" s="45" t="s">
        <v>2</v>
      </c>
      <c r="C26" s="45"/>
      <c r="D26" s="45"/>
      <c r="E26" s="45"/>
      <c r="F26" s="45"/>
      <c r="G26" s="45"/>
      <c r="H26" s="45"/>
      <c r="I26" s="46"/>
      <c r="J26" s="43"/>
    </row>
    <row r="27" spans="1:14" x14ac:dyDescent="0.25">
      <c r="A27" s="44" t="s">
        <v>25</v>
      </c>
      <c r="B27" s="45" t="s">
        <v>2</v>
      </c>
      <c r="C27" s="45"/>
      <c r="D27" s="45"/>
      <c r="E27" s="45"/>
      <c r="F27" s="45"/>
      <c r="G27" s="45"/>
      <c r="H27" s="45"/>
      <c r="I27" s="50"/>
      <c r="J27" s="43"/>
      <c r="K27" t="s">
        <v>50</v>
      </c>
    </row>
    <row r="28" spans="1:14" x14ac:dyDescent="0.25">
      <c r="A28" s="49" t="s">
        <v>26</v>
      </c>
      <c r="B28" s="54"/>
      <c r="C28" s="54"/>
      <c r="D28" s="54"/>
      <c r="E28" s="54"/>
      <c r="F28" s="69">
        <f>SUM(F19:H27)</f>
        <v>14993.125</v>
      </c>
      <c r="G28" s="70"/>
      <c r="H28" s="71"/>
      <c r="I28" s="55">
        <f>SUM(I19:I27)</f>
        <v>1575327.6437499998</v>
      </c>
      <c r="J28" s="43"/>
      <c r="K28" s="12">
        <v>714306</v>
      </c>
    </row>
    <row r="29" spans="1:14" ht="15.75" x14ac:dyDescent="0.25">
      <c r="A29" s="56" t="s">
        <v>62</v>
      </c>
      <c r="B29" s="57"/>
      <c r="C29" s="57"/>
      <c r="D29" s="57"/>
      <c r="E29" s="57"/>
      <c r="F29" s="72">
        <f>ROUND(F28+F18,-2)</f>
        <v>15800</v>
      </c>
      <c r="G29" s="72"/>
      <c r="H29" s="72"/>
      <c r="I29" s="58">
        <f>ROUND(I28+I18,-4)</f>
        <v>1670000</v>
      </c>
      <c r="J29" s="43"/>
      <c r="K29" s="13">
        <f>I29+K28</f>
        <v>2384306</v>
      </c>
      <c r="N29" s="12">
        <f>I28+I18</f>
        <v>1665346.3662499997</v>
      </c>
    </row>
    <row r="30" spans="1:14" ht="16.5" x14ac:dyDescent="0.25">
      <c r="A30" s="59" t="s">
        <v>63</v>
      </c>
      <c r="B30" s="60"/>
      <c r="C30" s="60"/>
      <c r="D30" s="60"/>
      <c r="E30" s="60"/>
      <c r="F30" s="60"/>
      <c r="G30" s="60"/>
      <c r="H30" s="60"/>
      <c r="I30" s="61">
        <f>ROUND('O&amp;M'!G11,-3)</f>
        <v>826000</v>
      </c>
      <c r="J30" s="43"/>
    </row>
    <row r="31" spans="1:14" ht="16.5" x14ac:dyDescent="0.25">
      <c r="A31" s="59" t="s">
        <v>64</v>
      </c>
      <c r="B31" s="60"/>
      <c r="C31" s="60"/>
      <c r="D31" s="60"/>
      <c r="E31" s="60"/>
      <c r="F31" s="60"/>
      <c r="G31" s="60"/>
      <c r="H31" s="60"/>
      <c r="I31" s="62">
        <f>(ROUND(SUM(I29:I30),-4))</f>
        <v>2500000</v>
      </c>
      <c r="J31" s="43"/>
    </row>
    <row r="32" spans="1:14" x14ac:dyDescent="0.25">
      <c r="A32" s="43"/>
      <c r="B32" s="43"/>
      <c r="C32" s="43"/>
      <c r="D32" s="43"/>
      <c r="E32" s="43"/>
      <c r="F32" s="43"/>
      <c r="G32" s="63">
        <f>F29/298</f>
        <v>53.020134228187921</v>
      </c>
      <c r="H32" s="43" t="s">
        <v>49</v>
      </c>
      <c r="I32" s="43"/>
      <c r="J32" s="43"/>
    </row>
    <row r="33" spans="1:10" x14ac:dyDescent="0.25">
      <c r="A33" s="43" t="s">
        <v>53</v>
      </c>
      <c r="B33" s="43"/>
      <c r="C33" s="43"/>
      <c r="D33" s="43"/>
      <c r="E33" s="43"/>
      <c r="F33" s="43"/>
      <c r="G33" s="43"/>
      <c r="H33" s="43"/>
      <c r="I33" s="43"/>
      <c r="J33" s="43"/>
    </row>
    <row r="34" spans="1:10" ht="41.65" customHeight="1" x14ac:dyDescent="0.25">
      <c r="A34" s="65" t="s">
        <v>92</v>
      </c>
      <c r="B34" s="65"/>
      <c r="C34" s="65"/>
      <c r="D34" s="65"/>
      <c r="E34" s="65"/>
      <c r="F34" s="65"/>
      <c r="G34" s="65"/>
      <c r="H34" s="65"/>
      <c r="I34" s="65"/>
      <c r="J34" s="65"/>
    </row>
    <row r="35" spans="1:10" ht="42.4" customHeight="1" x14ac:dyDescent="0.25">
      <c r="A35" s="65" t="s">
        <v>89</v>
      </c>
      <c r="B35" s="65"/>
      <c r="C35" s="65"/>
      <c r="D35" s="65"/>
      <c r="E35" s="65"/>
      <c r="F35" s="65"/>
      <c r="G35" s="65"/>
      <c r="H35" s="65"/>
      <c r="I35" s="65"/>
      <c r="J35" s="65"/>
    </row>
    <row r="36" spans="1:10" ht="19.899999999999999" customHeight="1" x14ac:dyDescent="0.25">
      <c r="A36" s="64" t="s">
        <v>54</v>
      </c>
      <c r="B36" s="43"/>
      <c r="C36" s="43"/>
      <c r="D36" s="43"/>
      <c r="E36" s="43"/>
      <c r="F36" s="43"/>
      <c r="G36" s="43"/>
      <c r="H36" s="43"/>
      <c r="I36" s="43"/>
      <c r="J36" s="43"/>
    </row>
    <row r="37" spans="1:10" ht="46.9" customHeight="1" x14ac:dyDescent="0.25">
      <c r="A37" s="65" t="s">
        <v>93</v>
      </c>
      <c r="B37" s="65"/>
      <c r="C37" s="65"/>
      <c r="D37" s="65"/>
      <c r="E37" s="65"/>
      <c r="F37" s="65"/>
      <c r="G37" s="65"/>
      <c r="H37" s="65"/>
      <c r="I37" s="65"/>
      <c r="J37" s="65"/>
    </row>
    <row r="38" spans="1:10" ht="52.9" customHeight="1" x14ac:dyDescent="0.25">
      <c r="A38" s="65" t="s">
        <v>94</v>
      </c>
      <c r="B38" s="65"/>
      <c r="C38" s="65"/>
      <c r="D38" s="65"/>
      <c r="E38" s="65"/>
      <c r="F38" s="65"/>
      <c r="G38" s="65"/>
      <c r="H38" s="65"/>
      <c r="I38" s="65"/>
      <c r="J38" s="65"/>
    </row>
    <row r="39" spans="1:10" ht="15.75" x14ac:dyDescent="0.25">
      <c r="A39" s="64" t="s">
        <v>55</v>
      </c>
      <c r="B39" s="43"/>
      <c r="C39" s="43"/>
      <c r="D39" s="43"/>
      <c r="E39" s="43"/>
      <c r="F39" s="43"/>
      <c r="G39" s="43"/>
      <c r="H39" s="43"/>
      <c r="I39" s="43"/>
      <c r="J39" s="43"/>
    </row>
    <row r="40" spans="1:10" ht="15.75" x14ac:dyDescent="0.25">
      <c r="A40" s="64" t="s">
        <v>52</v>
      </c>
      <c r="B40" s="43"/>
      <c r="C40" s="43"/>
      <c r="D40" s="43"/>
      <c r="E40" s="43"/>
      <c r="F40" s="43"/>
      <c r="G40" s="43"/>
      <c r="H40" s="43"/>
      <c r="I40" s="43"/>
      <c r="J40" s="43"/>
    </row>
    <row r="41" spans="1:10" ht="15.75" x14ac:dyDescent="0.25">
      <c r="A41" s="16" t="s">
        <v>56</v>
      </c>
    </row>
    <row r="42" spans="1:10" ht="15.75" x14ac:dyDescent="0.25">
      <c r="A42" s="15" t="s">
        <v>61</v>
      </c>
    </row>
  </sheetData>
  <mergeCells count="7">
    <mergeCell ref="A37:J37"/>
    <mergeCell ref="A38:J38"/>
    <mergeCell ref="F18:H18"/>
    <mergeCell ref="F28:H28"/>
    <mergeCell ref="F29:H29"/>
    <mergeCell ref="A34:J34"/>
    <mergeCell ref="A35:J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A15" sqref="A15"/>
    </sheetView>
  </sheetViews>
  <sheetFormatPr defaultRowHeight="15" x14ac:dyDescent="0.25"/>
  <cols>
    <col min="1" max="1" width="41.28515625" style="9" bestFit="1" customWidth="1"/>
    <col min="2" max="2" width="10" customWidth="1"/>
    <col min="7" max="7" width="11" customWidth="1"/>
    <col min="9" max="9" width="11.28515625" customWidth="1"/>
  </cols>
  <sheetData>
    <row r="1" spans="1:11" x14ac:dyDescent="0.25">
      <c r="F1" s="7">
        <v>48.08</v>
      </c>
      <c r="G1" s="7">
        <v>64.8</v>
      </c>
      <c r="H1" s="7">
        <v>26.02</v>
      </c>
      <c r="K1" s="6"/>
    </row>
    <row r="2" spans="1:11" ht="76.5" x14ac:dyDescent="0.25">
      <c r="A2" s="1" t="s">
        <v>27</v>
      </c>
      <c r="B2" s="1" t="s">
        <v>39</v>
      </c>
      <c r="C2" s="1" t="s">
        <v>40</v>
      </c>
      <c r="D2" s="1" t="s">
        <v>41</v>
      </c>
      <c r="E2" s="1" t="s">
        <v>42</v>
      </c>
      <c r="F2" s="1" t="s">
        <v>43</v>
      </c>
      <c r="G2" s="1" t="s">
        <v>44</v>
      </c>
      <c r="H2" s="1" t="s">
        <v>45</v>
      </c>
      <c r="I2" s="1" t="s">
        <v>46</v>
      </c>
      <c r="K2" s="8" t="s">
        <v>47</v>
      </c>
    </row>
    <row r="3" spans="1:11" x14ac:dyDescent="0.25">
      <c r="A3" s="2" t="s">
        <v>28</v>
      </c>
      <c r="B3" s="3"/>
      <c r="C3" s="3"/>
      <c r="D3" s="3"/>
      <c r="E3" s="3"/>
      <c r="F3" s="3"/>
      <c r="G3" s="3"/>
      <c r="H3" s="3"/>
      <c r="I3" s="3"/>
    </row>
    <row r="4" spans="1:11" ht="15.75" x14ac:dyDescent="0.25">
      <c r="A4" s="2" t="s">
        <v>48</v>
      </c>
      <c r="B4" s="3">
        <v>0.5</v>
      </c>
      <c r="C4" s="3">
        <v>1</v>
      </c>
      <c r="D4" s="11">
        <f>B4*C4</f>
        <v>0.5</v>
      </c>
      <c r="E4" s="3">
        <v>0</v>
      </c>
      <c r="F4" s="3">
        <f>D4*E4</f>
        <v>0</v>
      </c>
      <c r="G4" s="3">
        <f>F4*0.05</f>
        <v>0</v>
      </c>
      <c r="H4" s="3">
        <f>F4*0.1</f>
        <v>0</v>
      </c>
      <c r="I4" s="4">
        <f>F4*F$1+G4*G$1+H4*H$1</f>
        <v>0</v>
      </c>
    </row>
    <row r="5" spans="1:11" ht="15.75" x14ac:dyDescent="0.25">
      <c r="A5" s="2" t="s">
        <v>29</v>
      </c>
      <c r="B5" s="3">
        <v>0.5</v>
      </c>
      <c r="C5" s="3">
        <v>1</v>
      </c>
      <c r="D5" s="11">
        <f>B5*C5</f>
        <v>0.5</v>
      </c>
      <c r="E5" s="3">
        <v>0</v>
      </c>
      <c r="F5" s="3">
        <f>D5*E5</f>
        <v>0</v>
      </c>
      <c r="G5" s="3">
        <f>F5*0.05</f>
        <v>0</v>
      </c>
      <c r="H5" s="3">
        <f>F5*0.1</f>
        <v>0</v>
      </c>
      <c r="I5" s="10">
        <f>F5*F$1+G5*G$1+H5*H$1</f>
        <v>0</v>
      </c>
    </row>
    <row r="6" spans="1:11" ht="15.75" x14ac:dyDescent="0.25">
      <c r="A6" s="2" t="s">
        <v>30</v>
      </c>
      <c r="B6" s="3">
        <v>1.5</v>
      </c>
      <c r="C6" s="3">
        <v>2</v>
      </c>
      <c r="D6" s="11">
        <f>B6*C6</f>
        <v>3</v>
      </c>
      <c r="E6" s="3">
        <v>149</v>
      </c>
      <c r="F6" s="3">
        <f>D6*E6</f>
        <v>447</v>
      </c>
      <c r="G6" s="17">
        <f>F6*0.05</f>
        <v>22.35</v>
      </c>
      <c r="H6" s="3">
        <f>F6*0.1</f>
        <v>44.7</v>
      </c>
      <c r="I6" s="5">
        <f>F6*F$1+G6*G$1+H6*H$1</f>
        <v>24103.133999999998</v>
      </c>
    </row>
    <row r="7" spans="1:11" ht="15.75" x14ac:dyDescent="0.25">
      <c r="A7" s="20" t="s">
        <v>66</v>
      </c>
      <c r="B7" s="18"/>
      <c r="C7" s="18"/>
      <c r="D7" s="18"/>
      <c r="E7" s="18"/>
      <c r="F7" s="73">
        <f>ROUND(SUM(F3:H6),0)</f>
        <v>514</v>
      </c>
      <c r="G7" s="73"/>
      <c r="H7" s="73"/>
      <c r="I7" s="19">
        <f>ROUND(SUM(I3:I6),-2)</f>
        <v>24100</v>
      </c>
    </row>
    <row r="9" spans="1:11" x14ac:dyDescent="0.25">
      <c r="A9" s="14" t="s">
        <v>53</v>
      </c>
    </row>
    <row r="10" spans="1:11" ht="18.75" customHeight="1" x14ac:dyDescent="0.25">
      <c r="A10" s="74" t="s">
        <v>95</v>
      </c>
      <c r="B10" s="74"/>
      <c r="C10" s="74"/>
      <c r="D10" s="74"/>
      <c r="E10" s="74"/>
      <c r="F10" s="74"/>
      <c r="G10" s="74"/>
      <c r="H10" s="74"/>
      <c r="I10" s="74"/>
    </row>
    <row r="11" spans="1:11" x14ac:dyDescent="0.25">
      <c r="A11" s="74"/>
      <c r="B11" s="74"/>
      <c r="C11" s="74"/>
      <c r="D11" s="74"/>
      <c r="E11" s="74"/>
      <c r="F11" s="74"/>
      <c r="G11" s="74"/>
      <c r="H11" s="74"/>
      <c r="I11" s="74"/>
    </row>
    <row r="12" spans="1:11" ht="46.5" customHeight="1" x14ac:dyDescent="0.25">
      <c r="A12" s="74" t="s">
        <v>88</v>
      </c>
      <c r="B12" s="74"/>
      <c r="C12" s="74"/>
      <c r="D12" s="74"/>
      <c r="E12" s="74"/>
      <c r="F12" s="74"/>
      <c r="G12" s="74"/>
      <c r="H12" s="74"/>
      <c r="I12" s="74"/>
    </row>
    <row r="13" spans="1:11" ht="15.75" x14ac:dyDescent="0.25">
      <c r="A13" s="16" t="s">
        <v>57</v>
      </c>
    </row>
    <row r="14" spans="1:11" ht="15.75" x14ac:dyDescent="0.25">
      <c r="A14" s="16" t="s">
        <v>58</v>
      </c>
    </row>
    <row r="15" spans="1:11" ht="15.75" x14ac:dyDescent="0.25">
      <c r="A15" s="16" t="s">
        <v>59</v>
      </c>
    </row>
    <row r="16" spans="1:11" ht="15.75" x14ac:dyDescent="0.25">
      <c r="A16" s="15" t="s">
        <v>65</v>
      </c>
    </row>
  </sheetData>
  <mergeCells count="3">
    <mergeCell ref="F7:H7"/>
    <mergeCell ref="A12:I12"/>
    <mergeCell ref="A10:I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J13" sqref="J13"/>
    </sheetView>
  </sheetViews>
  <sheetFormatPr defaultRowHeight="15" x14ac:dyDescent="0.25"/>
  <sheetData>
    <row r="1" spans="1:10" ht="15.75" x14ac:dyDescent="0.25">
      <c r="A1" s="75"/>
      <c r="B1" s="76"/>
      <c r="C1" s="76"/>
      <c r="D1" s="76"/>
      <c r="E1" s="76"/>
      <c r="F1" s="76"/>
      <c r="G1" s="77"/>
    </row>
    <row r="2" spans="1:10" ht="16.5" thickBot="1" x14ac:dyDescent="0.3">
      <c r="A2" s="78" t="s">
        <v>67</v>
      </c>
      <c r="B2" s="79"/>
      <c r="C2" s="79"/>
      <c r="D2" s="79"/>
      <c r="E2" s="79"/>
      <c r="F2" s="79"/>
      <c r="G2" s="80"/>
    </row>
    <row r="3" spans="1:10" ht="15.75" x14ac:dyDescent="0.25">
      <c r="A3" s="22"/>
      <c r="B3" s="25"/>
      <c r="C3" s="25"/>
      <c r="D3" s="25"/>
      <c r="E3" s="25"/>
      <c r="F3" s="25"/>
      <c r="G3" s="27"/>
    </row>
    <row r="4" spans="1:10" x14ac:dyDescent="0.25">
      <c r="A4" s="23" t="s">
        <v>68</v>
      </c>
      <c r="B4" s="26" t="s">
        <v>70</v>
      </c>
      <c r="C4" s="26" t="s">
        <v>72</v>
      </c>
      <c r="D4" s="26" t="s">
        <v>74</v>
      </c>
      <c r="E4" s="26" t="s">
        <v>76</v>
      </c>
      <c r="F4" s="26" t="s">
        <v>78</v>
      </c>
      <c r="G4" s="28" t="s">
        <v>80</v>
      </c>
    </row>
    <row r="5" spans="1:10" ht="76.5" x14ac:dyDescent="0.25">
      <c r="A5" s="24" t="s">
        <v>69</v>
      </c>
      <c r="B5" s="25" t="s">
        <v>71</v>
      </c>
      <c r="C5" s="25" t="s">
        <v>73</v>
      </c>
      <c r="D5" s="25" t="s">
        <v>75</v>
      </c>
      <c r="E5" s="25" t="s">
        <v>77</v>
      </c>
      <c r="F5" s="25" t="s">
        <v>79</v>
      </c>
      <c r="G5" s="27" t="s">
        <v>81</v>
      </c>
      <c r="I5" s="29" t="s">
        <v>91</v>
      </c>
    </row>
    <row r="6" spans="1:10" x14ac:dyDescent="0.25">
      <c r="A6" s="33"/>
      <c r="B6" s="33"/>
      <c r="C6" s="33"/>
      <c r="D6" s="33"/>
      <c r="E6" s="33"/>
      <c r="F6" s="33"/>
      <c r="G6" s="34" t="s">
        <v>82</v>
      </c>
      <c r="I6" s="30">
        <v>468.2</v>
      </c>
      <c r="J6" s="31">
        <v>2005</v>
      </c>
    </row>
    <row r="7" spans="1:10" x14ac:dyDescent="0.25">
      <c r="A7" s="35" t="s">
        <v>83</v>
      </c>
      <c r="B7" s="36">
        <f>26056*I7/I6</f>
        <v>30146.380179410513</v>
      </c>
      <c r="C7" s="37">
        <v>0</v>
      </c>
      <c r="D7" s="36">
        <f>B7*C7</f>
        <v>0</v>
      </c>
      <c r="E7" s="36">
        <f>1303*I7/I6</f>
        <v>1507.5504058094834</v>
      </c>
      <c r="F7" s="37">
        <v>149</v>
      </c>
      <c r="G7" s="36">
        <f>E7*F7</f>
        <v>224625.01046561304</v>
      </c>
      <c r="I7" s="32">
        <v>541.70000000000005</v>
      </c>
      <c r="J7" s="31">
        <v>2016</v>
      </c>
    </row>
    <row r="8" spans="1:10" x14ac:dyDescent="0.25">
      <c r="A8" s="35" t="s">
        <v>84</v>
      </c>
      <c r="B8" s="38">
        <f>8848*I7/I6</f>
        <v>10236.996155489109</v>
      </c>
      <c r="C8" s="37">
        <v>0</v>
      </c>
      <c r="D8" s="36">
        <f t="shared" ref="D8:D10" si="0">B8*C8</f>
        <v>0</v>
      </c>
      <c r="E8" s="36">
        <f>885*I7/I6</f>
        <v>1023.9310123878686</v>
      </c>
      <c r="F8" s="37">
        <v>149</v>
      </c>
      <c r="G8" s="36">
        <f t="shared" ref="G8:G10" si="1">E8*F8</f>
        <v>152565.72084579241</v>
      </c>
    </row>
    <row r="9" spans="1:10" x14ac:dyDescent="0.25">
      <c r="A9" s="35" t="s">
        <v>85</v>
      </c>
      <c r="B9" s="38">
        <f>13028*I7/I6</f>
        <v>15073.190089705256</v>
      </c>
      <c r="C9" s="37">
        <v>0</v>
      </c>
      <c r="D9" s="36">
        <f t="shared" si="0"/>
        <v>0</v>
      </c>
      <c r="E9" s="36">
        <f>1303*I7/I6</f>
        <v>1507.5504058094834</v>
      </c>
      <c r="F9" s="37">
        <v>149</v>
      </c>
      <c r="G9" s="36">
        <f t="shared" si="1"/>
        <v>224625.01046561304</v>
      </c>
    </row>
    <row r="10" spans="1:10" x14ac:dyDescent="0.25">
      <c r="A10" s="35" t="s">
        <v>86</v>
      </c>
      <c r="B10" s="38">
        <f>6107*I7/I6</f>
        <v>7065.7024775736872</v>
      </c>
      <c r="C10" s="37">
        <v>0</v>
      </c>
      <c r="D10" s="36">
        <f t="shared" si="0"/>
        <v>0</v>
      </c>
      <c r="E10" s="36">
        <f>1303*I7/I6</f>
        <v>1507.5504058094834</v>
      </c>
      <c r="F10" s="37">
        <v>149</v>
      </c>
      <c r="G10" s="36">
        <f t="shared" si="1"/>
        <v>224625.01046561304</v>
      </c>
    </row>
    <row r="11" spans="1:10" x14ac:dyDescent="0.25">
      <c r="A11" s="35" t="s">
        <v>87</v>
      </c>
      <c r="B11" s="37"/>
      <c r="C11" s="37"/>
      <c r="D11" s="39">
        <f>SUM(D7:D10)</f>
        <v>0</v>
      </c>
      <c r="E11" s="37"/>
      <c r="F11" s="37"/>
      <c r="G11" s="36">
        <f>SUM(G7:G10)</f>
        <v>826440.75224263151</v>
      </c>
    </row>
  </sheetData>
  <mergeCells count="2">
    <mergeCell ref="A1:G1"/>
    <mergeCell ref="A2:G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Industry</vt:lpstr>
      <vt:lpstr>Agency</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2014-09-02T16:20:59Z</dcterms:created>
  <dcterms:modified xsi:type="dcterms:W3CDTF">2018-10-03T13:35:31Z</dcterms:modified>
</cp:coreProperties>
</file>