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w ICRs\"/>
    </mc:Choice>
  </mc:AlternateContent>
  <bookViews>
    <workbookView xWindow="0" yWindow="0" windowWidth="25200" windowHeight="12885"/>
  </bookViews>
  <sheets>
    <sheet name="Table 1" sheetId="1" r:id="rId1"/>
    <sheet name="Table 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L45" i="1" l="1"/>
  <c r="I45" i="1" l="1"/>
  <c r="I47" i="1" s="1"/>
  <c r="I25" i="2" l="1"/>
  <c r="F25" i="2"/>
  <c r="F8" i="2"/>
  <c r="G8" i="2"/>
  <c r="H8" i="2"/>
  <c r="I8" i="2"/>
  <c r="F11" i="2"/>
  <c r="G11" i="2"/>
  <c r="H11" i="2"/>
  <c r="I11" i="2"/>
  <c r="F12" i="2"/>
  <c r="G12" i="2"/>
  <c r="H12" i="2"/>
  <c r="I12" i="2"/>
  <c r="F13" i="2"/>
  <c r="G13" i="2"/>
  <c r="H13" i="2"/>
  <c r="I13" i="2"/>
  <c r="F14" i="2"/>
  <c r="G14" i="2"/>
  <c r="H14" i="2"/>
  <c r="I14" i="2"/>
  <c r="F15" i="2"/>
  <c r="G15" i="2"/>
  <c r="H15" i="2"/>
  <c r="I15" i="2"/>
  <c r="F16" i="2"/>
  <c r="G16" i="2"/>
  <c r="H16" i="2"/>
  <c r="I16" i="2"/>
  <c r="F17" i="2"/>
  <c r="G17" i="2"/>
  <c r="H17" i="2"/>
  <c r="I17" i="2"/>
  <c r="F18" i="2"/>
  <c r="G18" i="2"/>
  <c r="H18" i="2"/>
  <c r="I18" i="2"/>
  <c r="F19" i="2"/>
  <c r="G19" i="2"/>
  <c r="H19" i="2"/>
  <c r="I19" i="2"/>
  <c r="F21" i="2"/>
  <c r="G21" i="2"/>
  <c r="H21" i="2"/>
  <c r="I21" i="2"/>
  <c r="F22" i="2"/>
  <c r="G22" i="2"/>
  <c r="H22" i="2"/>
  <c r="I22" i="2"/>
  <c r="F23" i="2"/>
  <c r="G23" i="2"/>
  <c r="H23" i="2"/>
  <c r="I23" i="2"/>
  <c r="F24" i="2"/>
  <c r="G24" i="2"/>
  <c r="H24" i="2"/>
  <c r="I24" i="2"/>
  <c r="I7" i="2"/>
  <c r="H7" i="2"/>
  <c r="G7" i="2"/>
  <c r="F7" i="2"/>
  <c r="D7" i="2"/>
  <c r="D8" i="2"/>
  <c r="D11" i="2"/>
  <c r="D12" i="2"/>
  <c r="D13" i="2"/>
  <c r="D14" i="2"/>
  <c r="D15" i="2"/>
  <c r="D16" i="2"/>
  <c r="D17" i="2"/>
  <c r="D18" i="2"/>
  <c r="D19" i="2"/>
  <c r="D21" i="2"/>
  <c r="D22" i="2"/>
  <c r="D23" i="2"/>
  <c r="D24" i="2"/>
  <c r="I46" i="1"/>
  <c r="D10" i="1" l="1"/>
  <c r="F10" i="1" s="1"/>
  <c r="G10" i="1" s="1"/>
  <c r="D11" i="1"/>
  <c r="F11" i="1" s="1"/>
  <c r="G11" i="1" s="1"/>
  <c r="D15" i="1"/>
  <c r="F15" i="1" s="1"/>
  <c r="G15" i="1" s="1"/>
  <c r="D16" i="1"/>
  <c r="F16" i="1" s="1"/>
  <c r="G16" i="1" s="1"/>
  <c r="D17" i="1"/>
  <c r="F17" i="1" s="1"/>
  <c r="G17" i="1" s="1"/>
  <c r="D18" i="1"/>
  <c r="F18" i="1" s="1"/>
  <c r="G18" i="1" s="1"/>
  <c r="D19" i="1"/>
  <c r="F19" i="1" s="1"/>
  <c r="G19" i="1" s="1"/>
  <c r="D22" i="1"/>
  <c r="F22" i="1" s="1"/>
  <c r="G22" i="1" s="1"/>
  <c r="D23" i="1"/>
  <c r="F23" i="1" s="1"/>
  <c r="G23" i="1" s="1"/>
  <c r="D24" i="1"/>
  <c r="F24" i="1" s="1"/>
  <c r="G24" i="1" s="1"/>
  <c r="D25" i="1"/>
  <c r="F25" i="1" s="1"/>
  <c r="G25" i="1" s="1"/>
  <c r="D32" i="1"/>
  <c r="F32" i="1" s="1"/>
  <c r="D41" i="1"/>
  <c r="F41" i="1" s="1"/>
  <c r="D8" i="1"/>
  <c r="F8" i="1" s="1"/>
  <c r="H8" i="1" l="1"/>
  <c r="G8" i="1"/>
  <c r="I8" i="1" s="1"/>
  <c r="G41" i="1"/>
  <c r="H41" i="1"/>
  <c r="G32" i="1"/>
  <c r="H32" i="1"/>
  <c r="H25" i="1"/>
  <c r="I25" i="1" s="1"/>
  <c r="H24" i="1"/>
  <c r="I24" i="1" s="1"/>
  <c r="H23" i="1"/>
  <c r="I23" i="1" s="1"/>
  <c r="H22" i="1"/>
  <c r="I22" i="1" s="1"/>
  <c r="H19" i="1"/>
  <c r="I19" i="1" s="1"/>
  <c r="H18" i="1"/>
  <c r="I18" i="1" s="1"/>
  <c r="H17" i="1"/>
  <c r="I17" i="1" s="1"/>
  <c r="H16" i="1"/>
  <c r="I16" i="1" s="1"/>
  <c r="H15" i="1"/>
  <c r="I15" i="1" s="1"/>
  <c r="H11" i="1"/>
  <c r="I11" i="1" s="1"/>
  <c r="H10" i="1"/>
  <c r="I10" i="1" s="1"/>
  <c r="I32" i="1" l="1"/>
  <c r="I26" i="1"/>
  <c r="F26" i="1"/>
  <c r="F45" i="1" s="1"/>
  <c r="I41" i="1"/>
  <c r="F44" i="1"/>
</calcChain>
</file>

<file path=xl/sharedStrings.xml><?xml version="1.0" encoding="utf-8"?>
<sst xmlns="http://schemas.openxmlformats.org/spreadsheetml/2006/main" count="155" uniqueCount="110">
  <si>
    <t>Table 1: Annual Respondent Burden and Cost – NESHAP for Inorganic Arsenic Emissions from Glass Manufacturing Plants (40 CFR Part 61, Subpart N) (Renewal)</t>
  </si>
  <si>
    <t>Burden item</t>
  </si>
  <si>
    <t>(A)</t>
  </si>
  <si>
    <t>(B)</t>
  </si>
  <si>
    <t>(C)</t>
  </si>
  <si>
    <t>(D)</t>
  </si>
  <si>
    <t>(E)</t>
  </si>
  <si>
    <t>(F)</t>
  </si>
  <si>
    <t>(G)</t>
  </si>
  <si>
    <t>(H)</t>
  </si>
  <si>
    <t>Technical Person-hours per occurrence</t>
  </si>
  <si>
    <t>No. of occurrences per respondent per year</t>
  </si>
  <si>
    <r>
      <t xml:space="preserve">Respondents per year </t>
    </r>
    <r>
      <rPr>
        <b/>
        <vertAlign val="superscript"/>
        <sz val="10"/>
        <color rgb="FF000000"/>
        <rFont val="Times New Roman"/>
        <family val="1"/>
      </rPr>
      <t>a</t>
    </r>
  </si>
  <si>
    <r>
      <t xml:space="preserve">Total Cost per year </t>
    </r>
    <r>
      <rPr>
        <b/>
        <vertAlign val="superscript"/>
        <sz val="10"/>
        <color rgb="FF000000"/>
        <rFont val="Times New Roman"/>
        <family val="1"/>
      </rPr>
      <t>b</t>
    </r>
  </si>
  <si>
    <t> </t>
  </si>
  <si>
    <t>1.  Applications</t>
  </si>
  <si>
    <t>N/A</t>
  </si>
  <si>
    <t>2.  Survey and Studies</t>
  </si>
  <si>
    <t>3.  Reporting requirements</t>
  </si>
  <si>
    <t>See 3B</t>
  </si>
  <si>
    <t>Application of construction or modification</t>
  </si>
  <si>
    <t>Notification of anticipated startup</t>
  </si>
  <si>
    <t>Notification of actual startup</t>
  </si>
  <si>
    <t>Source status report</t>
  </si>
  <si>
    <t xml:space="preserve">Report of initial performance emission test </t>
  </si>
  <si>
    <t>Subtotal for Reporting Requirements</t>
  </si>
  <si>
    <t>4.  Recordkeeping Requirements</t>
  </si>
  <si>
    <t>See 3A</t>
  </si>
  <si>
    <t>See 4E</t>
  </si>
  <si>
    <t>Records of emission test results</t>
  </si>
  <si>
    <t>Records of CMS performance evaluations</t>
  </si>
  <si>
    <t>Records of malfunction of control device</t>
  </si>
  <si>
    <t>Periods when monitors are inoperative</t>
  </si>
  <si>
    <t>Maintain and repair of control device, CMS, or monitors</t>
  </si>
  <si>
    <t>Subtotal for Recordkeeping Requirements</t>
  </si>
  <si>
    <t>Technical Person-hours per respondent per year
(C=AxB)</t>
  </si>
  <si>
    <t>Technical person-hours per year
(E=CxD)</t>
  </si>
  <si>
    <t>Management person-hours per year
(F=Ex0.05)</t>
  </si>
  <si>
    <t>Clerical person-hours per year 
(G=Ex0.1)</t>
  </si>
  <si>
    <r>
      <t xml:space="preserve">Total Cost per year ($)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</si>
  <si>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Initial performance emission tests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</si>
  <si>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Report of arsenic emission estimates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</si>
  <si>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Report of uncontrolled arsenic emission rates </t>
    </r>
    <r>
      <rPr>
        <vertAlign val="superscript"/>
        <sz val="10"/>
        <color rgb="FF000000"/>
        <rFont val="Times New Roman"/>
        <family val="1"/>
      </rPr>
      <t xml:space="preserve">f      </t>
    </r>
    <r>
      <rPr>
        <sz val="10"/>
        <color rgb="FF000000"/>
        <rFont val="Times New Roman"/>
        <family val="1"/>
      </rPr>
      <t xml:space="preserve">          </t>
    </r>
  </si>
  <si>
    <r>
      <t xml:space="preserve">Request approval of control device bypass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</si>
  <si>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Semiannual excess emissions (opacity)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</si>
  <si>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A.  Familiarize with regulatory requirements </t>
    </r>
    <r>
      <rPr>
        <vertAlign val="superscript"/>
        <sz val="10"/>
        <color rgb="FF000000"/>
        <rFont val="Times New Roman"/>
        <family val="1"/>
      </rPr>
      <t>c</t>
    </r>
  </si>
  <si>
    <t>B.  Required Activities</t>
  </si>
  <si>
    <t>C.  Create information</t>
  </si>
  <si>
    <t>D.  Gather existing information</t>
  </si>
  <si>
    <t>E.  Write report</t>
  </si>
  <si>
    <t>A.  Familiarize with regulatory requirements</t>
  </si>
  <si>
    <t>B.  Plan activities</t>
  </si>
  <si>
    <t>C.  Implement activities</t>
  </si>
  <si>
    <t>D.  Develop record system</t>
  </si>
  <si>
    <r>
      <t xml:space="preserve">E.  Time to enter information </t>
    </r>
    <r>
      <rPr>
        <vertAlign val="superscript"/>
        <sz val="10"/>
        <color rgb="FF000000"/>
        <rFont val="Times New Roman"/>
        <family val="1"/>
      </rPr>
      <t xml:space="preserve">i  </t>
    </r>
  </si>
  <si>
    <t>F.  Time to train personnel</t>
  </si>
  <si>
    <t>G.  Time for audits</t>
  </si>
  <si>
    <t xml:space="preserve">Notification of initial performance emission test      </t>
  </si>
  <si>
    <t>Report results of continuous monitoring system (CMS) evaluation</t>
  </si>
  <si>
    <t>Record continuous opacity and temperature of gas entering control device</t>
  </si>
  <si>
    <t>Assumptions:</t>
  </si>
  <si>
    <r>
      <t>c</t>
    </r>
    <r>
      <rPr>
        <sz val="10"/>
        <color theme="1"/>
        <rFont val="Times New Roman"/>
        <family val="1"/>
      </rPr>
      <t xml:space="preserve">  We have assumed that it will take twenty four hours to perform initial performance test.</t>
    </r>
  </si>
  <si>
    <r>
      <t>e</t>
    </r>
    <r>
      <rPr>
        <sz val="10"/>
        <color theme="1"/>
        <rFont val="Times New Roman"/>
        <family val="1"/>
      </rPr>
      <t xml:space="preserve">  We have assumed that reports submitted by the fifteen respondents will be reviewed once a year. These reports are submitted semiannually.</t>
    </r>
  </si>
  <si>
    <r>
      <t xml:space="preserve">f </t>
    </r>
    <r>
      <rPr>
        <sz val="10"/>
        <color theme="1"/>
        <rFont val="Times New Roman"/>
        <family val="1"/>
      </rPr>
      <t xml:space="preserve">  We have assumed that it will take eight hours to review reports of uncontrolled arsenic emission rates once a year. These reports are submitted semiannually.</t>
    </r>
  </si>
  <si>
    <r>
      <t>g</t>
    </r>
    <r>
      <rPr>
        <sz val="10"/>
        <color theme="1"/>
        <rFont val="Times New Roman"/>
        <family val="1"/>
      </rPr>
      <t xml:space="preserve">  It is required that excess emissions reports are reviewed on a semiannual basis.</t>
    </r>
  </si>
  <si>
    <r>
      <t>h</t>
    </r>
    <r>
      <rPr>
        <sz val="10"/>
        <color theme="1"/>
        <rFont val="Times New Roman"/>
        <family val="1"/>
      </rPr>
      <t xml:space="preserve">  We have assumed that the report requesting approval of control device bypass will be reviewed once a year.</t>
    </r>
  </si>
  <si>
    <r>
      <t>e</t>
    </r>
    <r>
      <rPr>
        <sz val="10"/>
        <color theme="1"/>
        <rFont val="Times New Roman"/>
        <family val="1"/>
      </rPr>
      <t xml:space="preserve">  We have assumed that fifteen respondents will write report of arsenic emission estimates on a semiannual basis.</t>
    </r>
  </si>
  <si>
    <r>
      <t>f</t>
    </r>
    <r>
      <rPr>
        <sz val="10"/>
        <color theme="1"/>
        <rFont val="Times New Roman"/>
        <family val="1"/>
      </rPr>
      <t xml:space="preserve">  We have assumed that fifteen respondents will write report of uncontrolled arsenic emission rates on a semiannual basis.</t>
    </r>
  </si>
  <si>
    <r>
      <t>g</t>
    </r>
    <r>
      <rPr>
        <sz val="10"/>
        <color theme="1"/>
        <rFont val="Times New Roman"/>
        <family val="1"/>
      </rPr>
      <t xml:space="preserve">  We have assumed that one respondent will write report requesting approval of control device bypass once a year.</t>
    </r>
  </si>
  <si>
    <r>
      <t>h</t>
    </r>
    <r>
      <rPr>
        <sz val="10"/>
        <color theme="1"/>
        <rFont val="Times New Roman"/>
        <family val="1"/>
      </rPr>
      <t xml:space="preserve">  We have assumed that one respondent will write an excess emissions report semiannually.</t>
    </r>
  </si>
  <si>
    <r>
      <t>i</t>
    </r>
    <r>
      <rPr>
        <sz val="10"/>
        <color theme="1"/>
        <rFont val="Times New Roman"/>
        <family val="1"/>
      </rPr>
      <t xml:space="preserve">  It will take each respondent forty hours to enter information.</t>
    </r>
  </si>
  <si>
    <r>
      <t>j</t>
    </r>
    <r>
      <rPr>
        <sz val="10"/>
        <color theme="1"/>
        <rFont val="Times New Roman"/>
        <family val="1"/>
      </rPr>
      <t xml:space="preserve">  It will take each respondent forty hours twice a year to record uncontrolled arsenic emission rate.</t>
    </r>
  </si>
  <si>
    <r>
      <t>b</t>
    </r>
    <r>
      <rPr>
        <sz val="10"/>
        <color theme="1"/>
        <rFont val="Times New Roman"/>
        <family val="1"/>
      </rPr>
      <t xml:space="preserve">  This ICR uses the following labor rates:  $144.33 per hour for Executive, Administrative, and Managerial labor; $108.28 per hour for Technical labor, and $53.34 per hour for Clerical labor.  These rates are from the United States Department of Labor, Bureau of Labor Statistics, September 2016, “Table 2: Civilian Workers, by Occupational and Industry group.”  The rates are from column 1, “Total compensation.”  The rates have been increased by 110% to account for the benefit packages available to those employed by private industry.</t>
    </r>
  </si>
  <si>
    <r>
      <t>c</t>
    </r>
    <r>
      <rPr>
        <sz val="10"/>
        <color theme="1"/>
        <rFont val="Times New Roman"/>
        <family val="1"/>
      </rPr>
      <t xml:space="preserve">  We have assumed that all respondents will have to familiarize with the regulatory requirements each year. </t>
    </r>
  </si>
  <si>
    <r>
      <t>d</t>
    </r>
    <r>
      <rPr>
        <sz val="10"/>
        <color theme="1"/>
        <rFont val="Times New Roman"/>
        <family val="1"/>
      </rPr>
      <t xml:space="preserve">  We have assumed that it will take eighty hours to complete performance tests and 20% of sources will have to repeat performance tests. </t>
    </r>
  </si>
  <si>
    <r>
      <t xml:space="preserve">Repeat of performance emission tests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</si>
  <si>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TOTAL LABOR BURDEN AND COST (rounded) </t>
    </r>
    <r>
      <rPr>
        <b/>
        <vertAlign val="superscript"/>
        <sz val="10"/>
        <color rgb="FF000000"/>
        <rFont val="Times New Roman"/>
        <family val="1"/>
      </rPr>
      <t>k</t>
    </r>
  </si>
  <si>
    <r>
      <t xml:space="preserve">TOTAL CAPITAL AND O&amp;M COST (rounded) </t>
    </r>
    <r>
      <rPr>
        <b/>
        <vertAlign val="superscript"/>
        <sz val="10"/>
        <color theme="1"/>
        <rFont val="Times New Roman"/>
        <family val="1"/>
      </rPr>
      <t>k</t>
    </r>
  </si>
  <si>
    <r>
      <t xml:space="preserve">GRAND TOTAL (rounded) </t>
    </r>
    <r>
      <rPr>
        <b/>
        <vertAlign val="superscript"/>
        <sz val="10"/>
        <color theme="1"/>
        <rFont val="Times New Roman"/>
        <family val="1"/>
      </rPr>
      <t>k</t>
    </r>
  </si>
  <si>
    <r>
      <rPr>
        <vertAlign val="superscript"/>
        <sz val="10"/>
        <color theme="1"/>
        <rFont val="Times New Roman"/>
        <family val="1"/>
      </rPr>
      <t>k</t>
    </r>
    <r>
      <rPr>
        <sz val="10"/>
        <color theme="1"/>
        <rFont val="Times New Roman"/>
        <family val="1"/>
      </rPr>
      <t xml:space="preserve">  Totals have been rounded to 3 significant values.  Figures may not add exactly due to rounding.</t>
    </r>
  </si>
  <si>
    <t>Burden Item</t>
  </si>
  <si>
    <t>No. of occurrences per year</t>
  </si>
  <si>
    <t xml:space="preserve">Review reports     </t>
  </si>
  <si>
    <t>Construction or modification application</t>
  </si>
  <si>
    <t>Notification of initial performance emissions test</t>
  </si>
  <si>
    <t>Report of initial performance emissions test results</t>
  </si>
  <si>
    <t>Notification of emissions test</t>
  </si>
  <si>
    <t>Report results of CMS evaluation</t>
  </si>
  <si>
    <r>
      <t xml:space="preserve">Reports of uncontrolled arsenic emission rates </t>
    </r>
    <r>
      <rPr>
        <vertAlign val="superscript"/>
        <sz val="10"/>
        <color rgb="FF000000"/>
        <rFont val="Times New Roman"/>
        <family val="1"/>
      </rPr>
      <t>f</t>
    </r>
  </si>
  <si>
    <t>Technical Person-hours per Plant per year 
(C=AxB)</t>
  </si>
  <si>
    <t>New facility</t>
  </si>
  <si>
    <t>Existing facility</t>
  </si>
  <si>
    <t>Activities</t>
  </si>
  <si>
    <t>Table 2: Average Annual EPA Burden and Cost – NESHAP for Inorganic Arsenic Emissions from Glass Manufacturing Plants (40 CFR Part 61, Subpart N) (Renewal)</t>
  </si>
  <si>
    <r>
      <t xml:space="preserve">Initial performance test </t>
    </r>
    <r>
      <rPr>
        <vertAlign val="superscript"/>
        <sz val="10"/>
        <color rgb="FF000000"/>
        <rFont val="Times New Roman"/>
        <family val="1"/>
      </rPr>
      <t>c</t>
    </r>
  </si>
  <si>
    <r>
      <t xml:space="preserve">Report of arsenic emission estimates rates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</si>
  <si>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Semiannual excess emissions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</si>
  <si>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Request approval of control device bypass </t>
    </r>
    <r>
      <rPr>
        <vertAlign val="superscript"/>
        <sz val="10"/>
        <color rgb="FF000000"/>
        <rFont val="Times New Roman"/>
        <family val="1"/>
      </rPr>
      <t>h</t>
    </r>
  </si>
  <si>
    <r>
      <t xml:space="preserve">Repeat performance test </t>
    </r>
    <r>
      <rPr>
        <vertAlign val="superscript"/>
        <sz val="10"/>
        <color rgb="FF000000"/>
        <rFont val="Times New Roman"/>
        <family val="1"/>
      </rPr>
      <t>d</t>
    </r>
  </si>
  <si>
    <r>
      <t xml:space="preserve">b </t>
    </r>
    <r>
      <rPr>
        <sz val="10"/>
        <color theme="1"/>
        <rFont val="Times New Roman"/>
        <family val="1"/>
      </rPr>
      <t xml:space="preserve"> This cost is based on the following hourly labor rates times a 1.6 benefits multiplication factor to account for government overhead expenses: $64.80 (GS-13, Step 5, $40.50 + 60%) for managerial, $48.08 (GS-12, Step 1, $30.05 + 60%) for Technical, and $26.02 (GS-6, Step 3, $16.26 + 60%) for Clerical.  These rates are from the Office of Personnel Management (OPM) “2017 General Schedule” which excludes locality rates of pay.</t>
    </r>
  </si>
  <si>
    <r>
      <t>d</t>
    </r>
    <r>
      <rPr>
        <sz val="10"/>
        <color theme="1"/>
        <rFont val="Times New Roman"/>
        <family val="1"/>
      </rPr>
      <t xml:space="preserve">  We have assumed that 20% of sources will take twenty four hours to repeat performance test.</t>
    </r>
  </si>
  <si>
    <r>
      <t xml:space="preserve">TOTAL LABOR BURDEN AND COST (rounded) </t>
    </r>
    <r>
      <rPr>
        <b/>
        <vertAlign val="superscript"/>
        <sz val="10"/>
        <color rgb="FF000000"/>
        <rFont val="Times New Roman"/>
        <family val="1"/>
      </rPr>
      <t>i</t>
    </r>
  </si>
  <si>
    <r>
      <rPr>
        <vertAlign val="superscript"/>
        <sz val="10"/>
        <color theme="1"/>
        <rFont val="Times New Roman"/>
        <family val="1"/>
      </rPr>
      <t>i</t>
    </r>
    <r>
      <rPr>
        <sz val="10"/>
        <color theme="1"/>
        <rFont val="Times New Roman"/>
        <family val="1"/>
      </rPr>
      <t xml:space="preserve">  Totals have been rounded to 3 significant values.  Figures may not add exactly due to rounding.</t>
    </r>
  </si>
  <si>
    <r>
      <t>a</t>
    </r>
    <r>
      <rPr>
        <sz val="10"/>
        <color theme="1"/>
        <rFont val="Times New Roman"/>
        <family val="1"/>
      </rPr>
      <t xml:space="preserve">  We have assumed that there are 16 existing sources, and that no additional new sources will become subject to the rule over the next three years.</t>
    </r>
  </si>
  <si>
    <t>responses</t>
  </si>
  <si>
    <t>hr/response</t>
  </si>
  <si>
    <t>Notification of physical or operational change</t>
  </si>
  <si>
    <t>Occurrence and duration of startup, shutdown, and malfunction of furnace</t>
  </si>
  <si>
    <t>Records of approved control device bypass</t>
  </si>
  <si>
    <r>
      <t>Semiannual records of uncontrolled</t>
    </r>
    <r>
      <rPr>
        <vertAlign val="superscript"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arsenic emission rate </t>
    </r>
    <r>
      <rPr>
        <vertAlign val="superscript"/>
        <sz val="10"/>
        <color rgb="FF000000"/>
        <rFont val="Times New Roman"/>
        <family val="1"/>
      </rPr>
      <t>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</si>
</sst>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7" xfId="0" applyFont="1" applyBorder="1" applyAlignment="1">
      <alignment wrapText="1"/>
    </xf>
    <xf numFmtId="0" fontId="5" fillId="0" borderId="6" xfId="0" applyFont="1" applyBorder="1" applyAlignment="1">
      <alignment wrapText="1"/>
    </xf>
    <xf numFmtId="6" fontId="5" fillId="0" borderId="6" xfId="0" applyNumberFormat="1" applyFont="1" applyBorder="1" applyAlignment="1">
      <alignment wrapText="1"/>
    </xf>
    <xf numFmtId="8" fontId="5" fillId="0" borderId="6" xfId="0" applyNumberFormat="1" applyFont="1" applyBorder="1" applyAlignment="1">
      <alignment wrapText="1"/>
    </xf>
    <xf numFmtId="6" fontId="3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6" fontId="5" fillId="0" borderId="7" xfId="0" applyNumberFormat="1" applyFont="1" applyBorder="1" applyAlignment="1">
      <alignment horizontal="right" vertical="center" wrapText="1"/>
    </xf>
    <xf numFmtId="8" fontId="5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wrapText="1"/>
    </xf>
    <xf numFmtId="3" fontId="5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6" fontId="3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2"/>
    </xf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2"/>
    </xf>
    <xf numFmtId="0" fontId="0" fillId="0" borderId="0" xfId="0" applyFont="1"/>
    <xf numFmtId="1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12" zoomScale="85" zoomScaleNormal="85" workbookViewId="0">
      <selection activeCell="I45" sqref="I45"/>
    </sheetView>
  </sheetViews>
  <sheetFormatPr defaultRowHeight="15" x14ac:dyDescent="0.25"/>
  <cols>
    <col min="1" max="1" width="49.7109375" style="1" customWidth="1"/>
    <col min="2" max="2" width="11.140625" style="1" customWidth="1"/>
    <col min="3" max="3" width="12.5703125" style="1" bestFit="1" customWidth="1"/>
    <col min="4" max="4" width="12" style="1" customWidth="1"/>
    <col min="5" max="5" width="11.85546875" style="1" customWidth="1"/>
    <col min="6" max="6" width="9.7109375" style="1" customWidth="1"/>
    <col min="7" max="7" width="13" style="1" customWidth="1"/>
    <col min="8" max="8" width="9.28515625" style="1" customWidth="1"/>
    <col min="9" max="9" width="12.140625" style="1" customWidth="1"/>
    <col min="10" max="16384" width="9.140625" style="1"/>
  </cols>
  <sheetData>
    <row r="1" spans="1:9" ht="15.75" x14ac:dyDescent="0.25">
      <c r="A1" s="2" t="s">
        <v>0</v>
      </c>
    </row>
    <row r="2" spans="1:9" x14ac:dyDescent="0.25">
      <c r="F2" s="1">
        <v>108.28</v>
      </c>
      <c r="G2" s="1">
        <v>144.33000000000001</v>
      </c>
      <c r="H2" s="1">
        <v>53.34</v>
      </c>
    </row>
    <row r="3" spans="1:9" x14ac:dyDescent="0.25">
      <c r="A3" s="4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spans="1:9" ht="75" customHeight="1" x14ac:dyDescent="0.25">
      <c r="A4" s="40"/>
      <c r="B4" s="11" t="s">
        <v>10</v>
      </c>
      <c r="C4" s="11" t="s">
        <v>11</v>
      </c>
      <c r="D4" s="11" t="s">
        <v>35</v>
      </c>
      <c r="E4" s="11" t="s">
        <v>12</v>
      </c>
      <c r="F4" s="11" t="s">
        <v>36</v>
      </c>
      <c r="G4" s="11" t="s">
        <v>37</v>
      </c>
      <c r="H4" s="11" t="s">
        <v>38</v>
      </c>
      <c r="I4" s="11" t="s">
        <v>39</v>
      </c>
    </row>
    <row r="5" spans="1:9" x14ac:dyDescent="0.25">
      <c r="A5" s="3" t="s">
        <v>15</v>
      </c>
      <c r="B5" s="12" t="s">
        <v>16</v>
      </c>
      <c r="C5" s="13"/>
      <c r="D5" s="13"/>
      <c r="E5" s="13"/>
      <c r="F5" s="13"/>
      <c r="G5" s="13"/>
      <c r="H5" s="13"/>
      <c r="I5" s="14"/>
    </row>
    <row r="6" spans="1:9" x14ac:dyDescent="0.25">
      <c r="A6" s="3" t="s">
        <v>17</v>
      </c>
      <c r="B6" s="12" t="s">
        <v>16</v>
      </c>
      <c r="C6" s="13"/>
      <c r="D6" s="13"/>
      <c r="E6" s="13"/>
      <c r="F6" s="13"/>
      <c r="G6" s="13"/>
      <c r="H6" s="13"/>
      <c r="I6" s="14"/>
    </row>
    <row r="7" spans="1:9" x14ac:dyDescent="0.25">
      <c r="A7" s="3" t="s">
        <v>18</v>
      </c>
      <c r="B7" s="13"/>
      <c r="C7" s="13"/>
      <c r="D7" s="13"/>
      <c r="E7" s="13"/>
      <c r="F7" s="13"/>
      <c r="G7" s="13"/>
      <c r="H7" s="13"/>
      <c r="I7" s="14"/>
    </row>
    <row r="8" spans="1:9" ht="16.5" x14ac:dyDescent="0.25">
      <c r="A8" s="23" t="s">
        <v>45</v>
      </c>
      <c r="B8" s="12">
        <v>1</v>
      </c>
      <c r="C8" s="12">
        <v>1</v>
      </c>
      <c r="D8" s="12">
        <f>+B8*C8</f>
        <v>1</v>
      </c>
      <c r="E8" s="12">
        <v>16</v>
      </c>
      <c r="F8" s="12">
        <f>+D8*E8</f>
        <v>16</v>
      </c>
      <c r="G8" s="12">
        <f>+F8*0.05</f>
        <v>0.8</v>
      </c>
      <c r="H8" s="12">
        <f>+F8*0.1</f>
        <v>1.6</v>
      </c>
      <c r="I8" s="16">
        <f>+$F$2*F8+$G$2*G8+$H$2*H8</f>
        <v>1933.288</v>
      </c>
    </row>
    <row r="9" spans="1:9" x14ac:dyDescent="0.25">
      <c r="A9" s="23" t="s">
        <v>46</v>
      </c>
      <c r="B9" s="12" t="s">
        <v>16</v>
      </c>
      <c r="C9" s="13"/>
      <c r="D9" s="12"/>
      <c r="E9" s="13"/>
      <c r="F9" s="13"/>
      <c r="G9" s="13"/>
      <c r="H9" s="13"/>
      <c r="I9" s="14"/>
    </row>
    <row r="10" spans="1:9" ht="16.5" x14ac:dyDescent="0.25">
      <c r="A10" s="24" t="s">
        <v>40</v>
      </c>
      <c r="B10" s="12">
        <v>80</v>
      </c>
      <c r="C10" s="12">
        <v>1</v>
      </c>
      <c r="D10" s="12">
        <f t="shared" ref="D10:D41" si="0">+B10*C10</f>
        <v>80</v>
      </c>
      <c r="E10" s="12">
        <v>0</v>
      </c>
      <c r="F10" s="12">
        <f t="shared" ref="F10:F25" si="1">+D10*E10</f>
        <v>0</v>
      </c>
      <c r="G10" s="12">
        <f t="shared" ref="G10:G25" si="2">+F10*0.05</f>
        <v>0</v>
      </c>
      <c r="H10" s="12">
        <f t="shared" ref="H10:H25" si="3">+F10*0.1</f>
        <v>0</v>
      </c>
      <c r="I10" s="15">
        <f t="shared" ref="I10:I25" si="4">+$F$2*F10+$G$2*G10+$H$2*H10</f>
        <v>0</v>
      </c>
    </row>
    <row r="11" spans="1:9" ht="16.5" x14ac:dyDescent="0.25">
      <c r="A11" s="24" t="s">
        <v>75</v>
      </c>
      <c r="B11" s="12">
        <v>80</v>
      </c>
      <c r="C11" s="12">
        <v>0.2</v>
      </c>
      <c r="D11" s="12">
        <f t="shared" si="0"/>
        <v>16</v>
      </c>
      <c r="E11" s="12">
        <v>0</v>
      </c>
      <c r="F11" s="12">
        <f t="shared" si="1"/>
        <v>0</v>
      </c>
      <c r="G11" s="12">
        <f t="shared" si="2"/>
        <v>0</v>
      </c>
      <c r="H11" s="12">
        <f t="shared" si="3"/>
        <v>0</v>
      </c>
      <c r="I11" s="15">
        <f t="shared" si="4"/>
        <v>0</v>
      </c>
    </row>
    <row r="12" spans="1:9" x14ac:dyDescent="0.25">
      <c r="A12" s="23" t="s">
        <v>47</v>
      </c>
      <c r="B12" s="12" t="s">
        <v>19</v>
      </c>
      <c r="C12" s="13"/>
      <c r="D12" s="12"/>
      <c r="E12" s="13"/>
      <c r="F12" s="13"/>
      <c r="G12" s="13"/>
      <c r="H12" s="13"/>
      <c r="I12" s="14"/>
    </row>
    <row r="13" spans="1:9" x14ac:dyDescent="0.25">
      <c r="A13" s="23" t="s">
        <v>48</v>
      </c>
      <c r="B13" s="12" t="s">
        <v>19</v>
      </c>
      <c r="C13" s="13"/>
      <c r="D13" s="12"/>
      <c r="E13" s="13"/>
      <c r="F13" s="13"/>
      <c r="G13" s="13"/>
      <c r="H13" s="13"/>
      <c r="I13" s="14"/>
    </row>
    <row r="14" spans="1:9" x14ac:dyDescent="0.25">
      <c r="A14" s="23" t="s">
        <v>49</v>
      </c>
      <c r="B14" s="13"/>
      <c r="C14" s="13"/>
      <c r="D14" s="12"/>
      <c r="E14" s="13"/>
      <c r="F14" s="13"/>
      <c r="G14" s="13"/>
      <c r="H14" s="13"/>
      <c r="I14" s="14"/>
    </row>
    <row r="15" spans="1:9" x14ac:dyDescent="0.25">
      <c r="A15" s="24" t="s">
        <v>20</v>
      </c>
      <c r="B15" s="12">
        <v>2</v>
      </c>
      <c r="C15" s="12">
        <v>1</v>
      </c>
      <c r="D15" s="12">
        <f t="shared" si="0"/>
        <v>2</v>
      </c>
      <c r="E15" s="12">
        <v>0</v>
      </c>
      <c r="F15" s="12">
        <f t="shared" si="1"/>
        <v>0</v>
      </c>
      <c r="G15" s="12">
        <f t="shared" si="2"/>
        <v>0</v>
      </c>
      <c r="H15" s="12">
        <f t="shared" si="3"/>
        <v>0</v>
      </c>
      <c r="I15" s="15">
        <f t="shared" si="4"/>
        <v>0</v>
      </c>
    </row>
    <row r="16" spans="1:9" x14ac:dyDescent="0.25">
      <c r="A16" s="24" t="s">
        <v>21</v>
      </c>
      <c r="B16" s="12">
        <v>2</v>
      </c>
      <c r="C16" s="12">
        <v>1</v>
      </c>
      <c r="D16" s="12">
        <f t="shared" si="0"/>
        <v>2</v>
      </c>
      <c r="E16" s="12">
        <v>0</v>
      </c>
      <c r="F16" s="12">
        <f t="shared" si="1"/>
        <v>0</v>
      </c>
      <c r="G16" s="12">
        <f t="shared" si="2"/>
        <v>0</v>
      </c>
      <c r="H16" s="12">
        <f t="shared" si="3"/>
        <v>0</v>
      </c>
      <c r="I16" s="15">
        <f t="shared" si="4"/>
        <v>0</v>
      </c>
    </row>
    <row r="17" spans="1:9" x14ac:dyDescent="0.25">
      <c r="A17" s="24" t="s">
        <v>22</v>
      </c>
      <c r="B17" s="12">
        <v>2</v>
      </c>
      <c r="C17" s="12">
        <v>1</v>
      </c>
      <c r="D17" s="12">
        <f t="shared" si="0"/>
        <v>2</v>
      </c>
      <c r="E17" s="12">
        <v>0</v>
      </c>
      <c r="F17" s="12">
        <f t="shared" si="1"/>
        <v>0</v>
      </c>
      <c r="G17" s="12">
        <f t="shared" si="2"/>
        <v>0</v>
      </c>
      <c r="H17" s="12">
        <f t="shared" si="3"/>
        <v>0</v>
      </c>
      <c r="I17" s="15">
        <f t="shared" si="4"/>
        <v>0</v>
      </c>
    </row>
    <row r="18" spans="1:9" x14ac:dyDescent="0.25">
      <c r="A18" s="24" t="s">
        <v>23</v>
      </c>
      <c r="B18" s="12">
        <v>2</v>
      </c>
      <c r="C18" s="12">
        <v>1</v>
      </c>
      <c r="D18" s="12">
        <f t="shared" si="0"/>
        <v>2</v>
      </c>
      <c r="E18" s="12">
        <v>0</v>
      </c>
      <c r="F18" s="12">
        <f t="shared" si="1"/>
        <v>0</v>
      </c>
      <c r="G18" s="12">
        <f t="shared" si="2"/>
        <v>0</v>
      </c>
      <c r="H18" s="12">
        <f t="shared" si="3"/>
        <v>0</v>
      </c>
      <c r="I18" s="15">
        <f t="shared" si="4"/>
        <v>0</v>
      </c>
    </row>
    <row r="19" spans="1:9" x14ac:dyDescent="0.25">
      <c r="A19" s="24" t="s">
        <v>57</v>
      </c>
      <c r="B19" s="12">
        <v>2</v>
      </c>
      <c r="C19" s="12">
        <v>1</v>
      </c>
      <c r="D19" s="12">
        <f t="shared" si="0"/>
        <v>2</v>
      </c>
      <c r="E19" s="12">
        <v>0</v>
      </c>
      <c r="F19" s="12">
        <f t="shared" si="1"/>
        <v>0</v>
      </c>
      <c r="G19" s="12">
        <f t="shared" si="2"/>
        <v>0</v>
      </c>
      <c r="H19" s="12">
        <f t="shared" si="3"/>
        <v>0</v>
      </c>
      <c r="I19" s="15">
        <f t="shared" si="4"/>
        <v>0</v>
      </c>
    </row>
    <row r="20" spans="1:9" x14ac:dyDescent="0.25">
      <c r="A20" s="24" t="s">
        <v>24</v>
      </c>
      <c r="B20" s="12" t="s">
        <v>19</v>
      </c>
      <c r="C20" s="13"/>
      <c r="D20" s="12"/>
      <c r="E20" s="13"/>
      <c r="F20" s="13"/>
      <c r="G20" s="13"/>
      <c r="H20" s="13"/>
      <c r="I20" s="14"/>
    </row>
    <row r="21" spans="1:9" ht="26.25" x14ac:dyDescent="0.25">
      <c r="A21" s="24" t="s">
        <v>58</v>
      </c>
      <c r="B21" s="12" t="s">
        <v>19</v>
      </c>
      <c r="C21" s="13"/>
      <c r="D21" s="12"/>
      <c r="E21" s="13"/>
      <c r="F21" s="13"/>
      <c r="G21" s="13"/>
      <c r="H21" s="13"/>
      <c r="I21" s="14"/>
    </row>
    <row r="22" spans="1:9" ht="16.5" x14ac:dyDescent="0.25">
      <c r="A22" s="24" t="s">
        <v>41</v>
      </c>
      <c r="B22" s="12">
        <v>16</v>
      </c>
      <c r="C22" s="12">
        <v>2</v>
      </c>
      <c r="D22" s="12">
        <f t="shared" si="0"/>
        <v>32</v>
      </c>
      <c r="E22" s="12">
        <v>15</v>
      </c>
      <c r="F22" s="12">
        <f t="shared" si="1"/>
        <v>480</v>
      </c>
      <c r="G22" s="12">
        <f t="shared" si="2"/>
        <v>24</v>
      </c>
      <c r="H22" s="12">
        <f t="shared" si="3"/>
        <v>48</v>
      </c>
      <c r="I22" s="16">
        <f t="shared" si="4"/>
        <v>57998.64</v>
      </c>
    </row>
    <row r="23" spans="1:9" ht="16.5" x14ac:dyDescent="0.25">
      <c r="A23" s="24" t="s">
        <v>42</v>
      </c>
      <c r="B23" s="12">
        <v>8</v>
      </c>
      <c r="C23" s="12">
        <v>2</v>
      </c>
      <c r="D23" s="12">
        <f t="shared" si="0"/>
        <v>16</v>
      </c>
      <c r="E23" s="12">
        <v>15</v>
      </c>
      <c r="F23" s="12">
        <f t="shared" si="1"/>
        <v>240</v>
      </c>
      <c r="G23" s="12">
        <f t="shared" si="2"/>
        <v>12</v>
      </c>
      <c r="H23" s="12">
        <f t="shared" si="3"/>
        <v>24</v>
      </c>
      <c r="I23" s="16">
        <f t="shared" si="4"/>
        <v>28999.32</v>
      </c>
    </row>
    <row r="24" spans="1:9" ht="16.5" x14ac:dyDescent="0.25">
      <c r="A24" s="24" t="s">
        <v>43</v>
      </c>
      <c r="B24" s="12">
        <v>6</v>
      </c>
      <c r="C24" s="12">
        <v>1</v>
      </c>
      <c r="D24" s="12">
        <f t="shared" si="0"/>
        <v>6</v>
      </c>
      <c r="E24" s="12">
        <v>1</v>
      </c>
      <c r="F24" s="12">
        <f t="shared" si="1"/>
        <v>6</v>
      </c>
      <c r="G24" s="12">
        <f t="shared" si="2"/>
        <v>0.30000000000000004</v>
      </c>
      <c r="H24" s="12">
        <f t="shared" si="3"/>
        <v>0.60000000000000009</v>
      </c>
      <c r="I24" s="16">
        <f t="shared" si="4"/>
        <v>724.98300000000006</v>
      </c>
    </row>
    <row r="25" spans="1:9" ht="16.5" x14ac:dyDescent="0.25">
      <c r="A25" s="24" t="s">
        <v>44</v>
      </c>
      <c r="B25" s="12">
        <v>16</v>
      </c>
      <c r="C25" s="12">
        <v>2</v>
      </c>
      <c r="D25" s="12">
        <f t="shared" si="0"/>
        <v>32</v>
      </c>
      <c r="E25" s="12">
        <v>1</v>
      </c>
      <c r="F25" s="12">
        <f t="shared" si="1"/>
        <v>32</v>
      </c>
      <c r="G25" s="12">
        <f t="shared" si="2"/>
        <v>1.6</v>
      </c>
      <c r="H25" s="12">
        <f t="shared" si="3"/>
        <v>3.2</v>
      </c>
      <c r="I25" s="16">
        <f t="shared" si="4"/>
        <v>3866.576</v>
      </c>
    </row>
    <row r="26" spans="1:9" x14ac:dyDescent="0.25">
      <c r="A26" s="17" t="s">
        <v>25</v>
      </c>
      <c r="B26" s="13"/>
      <c r="C26" s="13"/>
      <c r="D26" s="12"/>
      <c r="E26" s="13"/>
      <c r="F26" s="38">
        <f>SUM(F5:H25)</f>
        <v>890.1</v>
      </c>
      <c r="G26" s="38"/>
      <c r="H26" s="38"/>
      <c r="I26" s="22">
        <f>SUM(I5:I25)</f>
        <v>93522.806999999986</v>
      </c>
    </row>
    <row r="27" spans="1:9" x14ac:dyDescent="0.25">
      <c r="A27" s="3" t="s">
        <v>26</v>
      </c>
      <c r="B27" s="13"/>
      <c r="C27" s="13"/>
      <c r="D27" s="12"/>
      <c r="E27" s="13"/>
      <c r="F27" s="13"/>
      <c r="G27" s="13"/>
      <c r="H27" s="13"/>
      <c r="I27" s="14"/>
    </row>
    <row r="28" spans="1:9" x14ac:dyDescent="0.25">
      <c r="A28" s="23" t="s">
        <v>50</v>
      </c>
      <c r="B28" s="12" t="s">
        <v>27</v>
      </c>
      <c r="C28" s="13"/>
      <c r="D28" s="12"/>
      <c r="E28" s="13"/>
      <c r="F28" s="13"/>
      <c r="G28" s="13"/>
      <c r="H28" s="13"/>
      <c r="I28" s="14"/>
    </row>
    <row r="29" spans="1:9" x14ac:dyDescent="0.25">
      <c r="A29" s="23" t="s">
        <v>51</v>
      </c>
      <c r="B29" s="12" t="s">
        <v>19</v>
      </c>
      <c r="C29" s="13"/>
      <c r="D29" s="12"/>
      <c r="E29" s="13"/>
      <c r="F29" s="13"/>
      <c r="G29" s="13"/>
      <c r="H29" s="13"/>
      <c r="I29" s="14"/>
    </row>
    <row r="30" spans="1:9" x14ac:dyDescent="0.25">
      <c r="A30" s="23" t="s">
        <v>52</v>
      </c>
      <c r="B30" s="12" t="s">
        <v>19</v>
      </c>
      <c r="C30" s="13"/>
      <c r="D30" s="12"/>
      <c r="E30" s="13"/>
      <c r="F30" s="13"/>
      <c r="G30" s="13"/>
      <c r="H30" s="13"/>
      <c r="I30" s="14"/>
    </row>
    <row r="31" spans="1:9" x14ac:dyDescent="0.25">
      <c r="A31" s="23" t="s">
        <v>53</v>
      </c>
      <c r="B31" s="12" t="s">
        <v>16</v>
      </c>
      <c r="C31" s="13"/>
      <c r="D31" s="12"/>
      <c r="E31" s="13"/>
      <c r="F31" s="13"/>
      <c r="G31" s="13"/>
      <c r="H31" s="13"/>
      <c r="I31" s="14"/>
    </row>
    <row r="32" spans="1:9" ht="16.5" x14ac:dyDescent="0.25">
      <c r="A32" s="23" t="s">
        <v>54</v>
      </c>
      <c r="B32" s="12">
        <v>40</v>
      </c>
      <c r="C32" s="12">
        <v>1</v>
      </c>
      <c r="D32" s="12">
        <f t="shared" si="0"/>
        <v>40</v>
      </c>
      <c r="E32" s="12">
        <v>16</v>
      </c>
      <c r="F32" s="12">
        <f t="shared" ref="F32" si="5">+D32*E32</f>
        <v>640</v>
      </c>
      <c r="G32" s="12">
        <f t="shared" ref="G32" si="6">+F32*0.05</f>
        <v>32</v>
      </c>
      <c r="H32" s="12">
        <f t="shared" ref="H32" si="7">+F32*0.1</f>
        <v>64</v>
      </c>
      <c r="I32" s="16">
        <f t="shared" ref="I32" si="8">+$F$2*F32+$G$2*G32+$H$2*H32</f>
        <v>77331.51999999999</v>
      </c>
    </row>
    <row r="33" spans="1:12" ht="26.25" x14ac:dyDescent="0.25">
      <c r="A33" s="24" t="s">
        <v>59</v>
      </c>
      <c r="B33" s="12" t="s">
        <v>28</v>
      </c>
      <c r="C33" s="13"/>
      <c r="D33" s="12"/>
      <c r="E33" s="13"/>
      <c r="F33" s="13"/>
      <c r="G33" s="13"/>
      <c r="H33" s="13"/>
      <c r="I33" s="14"/>
    </row>
    <row r="34" spans="1:12" x14ac:dyDescent="0.25">
      <c r="A34" s="24" t="s">
        <v>29</v>
      </c>
      <c r="B34" s="12" t="s">
        <v>28</v>
      </c>
      <c r="C34" s="13"/>
      <c r="D34" s="12"/>
      <c r="E34" s="13"/>
      <c r="F34" s="13"/>
      <c r="G34" s="13"/>
      <c r="H34" s="13"/>
      <c r="I34" s="14"/>
    </row>
    <row r="35" spans="1:12" x14ac:dyDescent="0.25">
      <c r="A35" s="24" t="s">
        <v>30</v>
      </c>
      <c r="B35" s="12" t="s">
        <v>28</v>
      </c>
      <c r="C35" s="13"/>
      <c r="D35" s="12"/>
      <c r="E35" s="13"/>
      <c r="F35" s="13"/>
      <c r="G35" s="13"/>
      <c r="H35" s="13"/>
      <c r="I35" s="14"/>
    </row>
    <row r="36" spans="1:12" ht="26.25" x14ac:dyDescent="0.25">
      <c r="A36" s="24" t="s">
        <v>107</v>
      </c>
      <c r="B36" s="12" t="s">
        <v>28</v>
      </c>
      <c r="C36" s="13"/>
      <c r="D36" s="12"/>
      <c r="E36" s="13"/>
      <c r="F36" s="13"/>
      <c r="G36" s="13"/>
      <c r="H36" s="13"/>
      <c r="I36" s="14"/>
    </row>
    <row r="37" spans="1:12" x14ac:dyDescent="0.25">
      <c r="A37" s="24" t="s">
        <v>31</v>
      </c>
      <c r="B37" s="12" t="s">
        <v>28</v>
      </c>
      <c r="C37" s="13"/>
      <c r="D37" s="12"/>
      <c r="E37" s="13"/>
      <c r="F37" s="13"/>
      <c r="G37" s="13"/>
      <c r="H37" s="13"/>
      <c r="I37" s="14"/>
    </row>
    <row r="38" spans="1:12" x14ac:dyDescent="0.25">
      <c r="A38" s="24" t="s">
        <v>32</v>
      </c>
      <c r="B38" s="12" t="s">
        <v>28</v>
      </c>
      <c r="C38" s="13"/>
      <c r="D38" s="12"/>
      <c r="E38" s="13"/>
      <c r="F38" s="13"/>
      <c r="G38" s="13"/>
      <c r="H38" s="13"/>
      <c r="I38" s="14"/>
    </row>
    <row r="39" spans="1:12" x14ac:dyDescent="0.25">
      <c r="A39" s="24" t="s">
        <v>33</v>
      </c>
      <c r="B39" s="12" t="s">
        <v>28</v>
      </c>
      <c r="C39" s="13"/>
      <c r="D39" s="12"/>
      <c r="E39" s="13"/>
      <c r="F39" s="13"/>
      <c r="G39" s="13"/>
      <c r="H39" s="13"/>
      <c r="I39" s="14"/>
    </row>
    <row r="40" spans="1:12" x14ac:dyDescent="0.25">
      <c r="A40" s="24" t="s">
        <v>108</v>
      </c>
      <c r="B40" s="12" t="s">
        <v>28</v>
      </c>
      <c r="C40" s="13"/>
      <c r="D40" s="12"/>
      <c r="E40" s="13"/>
      <c r="F40" s="13"/>
      <c r="G40" s="13"/>
      <c r="H40" s="13"/>
      <c r="I40" s="14"/>
    </row>
    <row r="41" spans="1:12" ht="16.5" x14ac:dyDescent="0.25">
      <c r="A41" s="24" t="s">
        <v>109</v>
      </c>
      <c r="B41" s="12">
        <v>40</v>
      </c>
      <c r="C41" s="12">
        <v>2</v>
      </c>
      <c r="D41" s="12">
        <f t="shared" si="0"/>
        <v>80</v>
      </c>
      <c r="E41" s="12">
        <v>16</v>
      </c>
      <c r="F41" s="18">
        <f t="shared" ref="F41" si="9">+D41*E41</f>
        <v>1280</v>
      </c>
      <c r="G41" s="12">
        <f t="shared" ref="G41" si="10">+F41*0.05</f>
        <v>64</v>
      </c>
      <c r="H41" s="12">
        <f t="shared" ref="H41" si="11">+F41*0.1</f>
        <v>128</v>
      </c>
      <c r="I41" s="16">
        <f t="shared" ref="I41" si="12">+$F$2*F41+$G$2*G41+$H$2*H41</f>
        <v>154663.03999999998</v>
      </c>
    </row>
    <row r="42" spans="1:12" x14ac:dyDescent="0.25">
      <c r="A42" s="23" t="s">
        <v>55</v>
      </c>
      <c r="B42" s="12" t="s">
        <v>16</v>
      </c>
      <c r="C42" s="13"/>
      <c r="D42" s="13"/>
      <c r="E42" s="13"/>
      <c r="F42" s="13"/>
      <c r="G42" s="13"/>
      <c r="H42" s="13"/>
      <c r="I42" s="14"/>
    </row>
    <row r="43" spans="1:12" x14ac:dyDescent="0.25">
      <c r="A43" s="23" t="s">
        <v>56</v>
      </c>
      <c r="B43" s="12" t="s">
        <v>16</v>
      </c>
      <c r="C43" s="13"/>
      <c r="D43" s="13"/>
      <c r="E43" s="13"/>
      <c r="F43" s="13"/>
      <c r="G43" s="13"/>
      <c r="H43" s="13"/>
      <c r="I43" s="14"/>
    </row>
    <row r="44" spans="1:12" x14ac:dyDescent="0.25">
      <c r="A44" s="17" t="s">
        <v>34</v>
      </c>
      <c r="B44" s="13"/>
      <c r="C44" s="13"/>
      <c r="D44" s="13"/>
      <c r="E44" s="13"/>
      <c r="F44" s="39">
        <f>SUM(F27:H43)</f>
        <v>2208</v>
      </c>
      <c r="G44" s="40"/>
      <c r="H44" s="40"/>
      <c r="I44" s="22">
        <f>SUM(I27:I43)</f>
        <v>231994.55999999997</v>
      </c>
      <c r="K44" s="37" t="s">
        <v>104</v>
      </c>
      <c r="L44" s="37" t="s">
        <v>105</v>
      </c>
    </row>
    <row r="45" spans="1:12" ht="16.5" x14ac:dyDescent="0.25">
      <c r="A45" s="19" t="s">
        <v>76</v>
      </c>
      <c r="B45" s="13"/>
      <c r="C45" s="13"/>
      <c r="D45" s="13"/>
      <c r="E45" s="13"/>
      <c r="F45" s="39">
        <f>ROUND(F26+F44,-1)</f>
        <v>3100</v>
      </c>
      <c r="G45" s="39"/>
      <c r="H45" s="39"/>
      <c r="I45" s="22">
        <f>+ROUND(I26+I44,-3)</f>
        <v>326000</v>
      </c>
      <c r="K45" s="1">
        <v>63</v>
      </c>
      <c r="L45" s="1">
        <f>+F45/K45</f>
        <v>49.206349206349209</v>
      </c>
    </row>
    <row r="46" spans="1:12" ht="16.5" x14ac:dyDescent="0.25">
      <c r="A46" s="20" t="s">
        <v>77</v>
      </c>
      <c r="B46" s="21"/>
      <c r="C46" s="21"/>
      <c r="D46" s="21"/>
      <c r="E46" s="21"/>
      <c r="F46" s="21"/>
      <c r="G46" s="21"/>
      <c r="H46" s="21"/>
      <c r="I46" s="22">
        <f>ROUND(3000*16+500*16,-2)</f>
        <v>56000</v>
      </c>
    </row>
    <row r="47" spans="1:12" ht="16.5" x14ac:dyDescent="0.25">
      <c r="A47" s="20" t="s">
        <v>78</v>
      </c>
      <c r="B47" s="21"/>
      <c r="C47" s="21"/>
      <c r="D47" s="21"/>
      <c r="E47" s="21"/>
      <c r="F47" s="21"/>
      <c r="G47" s="21"/>
      <c r="H47" s="21"/>
      <c r="I47" s="22">
        <f>+ROUND(I45+I46,-3)</f>
        <v>382000</v>
      </c>
    </row>
    <row r="49" spans="1:1" x14ac:dyDescent="0.25">
      <c r="A49" s="27" t="s">
        <v>60</v>
      </c>
    </row>
    <row r="50" spans="1:1" ht="15.75" x14ac:dyDescent="0.25">
      <c r="A50" s="28" t="s">
        <v>103</v>
      </c>
    </row>
    <row r="51" spans="1:1" ht="15.75" x14ac:dyDescent="0.25">
      <c r="A51" s="28" t="s">
        <v>72</v>
      </c>
    </row>
    <row r="52" spans="1:1" ht="15.75" x14ac:dyDescent="0.25">
      <c r="A52" s="28" t="s">
        <v>73</v>
      </c>
    </row>
    <row r="53" spans="1:1" ht="15.75" x14ac:dyDescent="0.25">
      <c r="A53" s="28" t="s">
        <v>74</v>
      </c>
    </row>
    <row r="54" spans="1:1" ht="15.75" x14ac:dyDescent="0.25">
      <c r="A54" s="28" t="s">
        <v>66</v>
      </c>
    </row>
    <row r="55" spans="1:1" ht="15.75" x14ac:dyDescent="0.25">
      <c r="A55" s="28" t="s">
        <v>67</v>
      </c>
    </row>
    <row r="56" spans="1:1" ht="15.75" x14ac:dyDescent="0.25">
      <c r="A56" s="28" t="s">
        <v>68</v>
      </c>
    </row>
    <row r="57" spans="1:1" ht="15.75" x14ac:dyDescent="0.25">
      <c r="A57" s="28" t="s">
        <v>69</v>
      </c>
    </row>
    <row r="58" spans="1:1" ht="15.75" x14ac:dyDescent="0.25">
      <c r="A58" s="28" t="s">
        <v>70</v>
      </c>
    </row>
    <row r="59" spans="1:1" ht="15.75" x14ac:dyDescent="0.25">
      <c r="A59" s="28" t="s">
        <v>71</v>
      </c>
    </row>
    <row r="60" spans="1:1" ht="15.75" x14ac:dyDescent="0.25">
      <c r="A60" s="29" t="s">
        <v>79</v>
      </c>
    </row>
  </sheetData>
  <mergeCells count="4">
    <mergeCell ref="F26:H26"/>
    <mergeCell ref="F44:H44"/>
    <mergeCell ref="F45:H45"/>
    <mergeCell ref="A3:A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25" sqref="I25"/>
    </sheetView>
  </sheetViews>
  <sheetFormatPr defaultRowHeight="15" x14ac:dyDescent="0.25"/>
  <cols>
    <col min="1" max="1" width="44" customWidth="1"/>
    <col min="2" max="2" width="10.28515625" customWidth="1"/>
    <col min="3" max="3" width="10.5703125" customWidth="1"/>
    <col min="4" max="4" width="9" customWidth="1"/>
    <col min="5" max="5" width="11.28515625" customWidth="1"/>
    <col min="6" max="6" width="8.5703125" customWidth="1"/>
    <col min="7" max="7" width="11.42578125" customWidth="1"/>
    <col min="8" max="8" width="8.85546875" customWidth="1"/>
    <col min="9" max="9" width="9.28515625" customWidth="1"/>
  </cols>
  <sheetData>
    <row r="1" spans="1:9" ht="15.75" x14ac:dyDescent="0.25">
      <c r="A1" s="2" t="s">
        <v>93</v>
      </c>
    </row>
    <row r="2" spans="1:9" x14ac:dyDescent="0.25">
      <c r="F2">
        <v>48.08</v>
      </c>
      <c r="G2">
        <v>64.8</v>
      </c>
      <c r="H2">
        <v>26.02</v>
      </c>
    </row>
    <row r="3" spans="1:9" x14ac:dyDescent="0.25">
      <c r="A3" s="43" t="s">
        <v>80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ht="79.5" customHeight="1" x14ac:dyDescent="0.25">
      <c r="A4" s="44"/>
      <c r="B4" s="9" t="s">
        <v>10</v>
      </c>
      <c r="C4" s="9" t="s">
        <v>81</v>
      </c>
      <c r="D4" s="9" t="s">
        <v>89</v>
      </c>
      <c r="E4" s="9" t="s">
        <v>12</v>
      </c>
      <c r="F4" s="9" t="s">
        <v>36</v>
      </c>
      <c r="G4" s="9" t="s">
        <v>37</v>
      </c>
      <c r="H4" s="9" t="s">
        <v>38</v>
      </c>
      <c r="I4" s="9" t="s">
        <v>13</v>
      </c>
    </row>
    <row r="5" spans="1:9" x14ac:dyDescent="0.25">
      <c r="A5" s="33" t="s">
        <v>92</v>
      </c>
      <c r="B5" s="11"/>
      <c r="C5" s="11"/>
      <c r="D5" s="11"/>
      <c r="E5" s="11"/>
      <c r="F5" s="11"/>
      <c r="G5" s="11"/>
      <c r="H5" s="11"/>
      <c r="I5" s="11"/>
    </row>
    <row r="6" spans="1:9" x14ac:dyDescent="0.25">
      <c r="A6" s="34" t="s">
        <v>90</v>
      </c>
      <c r="B6" s="30"/>
      <c r="C6" s="30"/>
      <c r="D6" s="30"/>
      <c r="E6" s="30"/>
      <c r="F6" s="30"/>
      <c r="G6" s="30"/>
      <c r="H6" s="30"/>
      <c r="I6" s="30"/>
    </row>
    <row r="7" spans="1:9" ht="15.75" x14ac:dyDescent="0.25">
      <c r="A7" s="36" t="s">
        <v>94</v>
      </c>
      <c r="B7" s="10">
        <v>24</v>
      </c>
      <c r="C7" s="10">
        <v>1</v>
      </c>
      <c r="D7" s="10">
        <f>+B7*C7</f>
        <v>24</v>
      </c>
      <c r="E7" s="10">
        <v>0</v>
      </c>
      <c r="F7" s="10">
        <f>+D7*E7</f>
        <v>0</v>
      </c>
      <c r="G7" s="10">
        <f>+F7*0.05</f>
        <v>0</v>
      </c>
      <c r="H7" s="10">
        <f>+F7*0.1</f>
        <v>0</v>
      </c>
      <c r="I7" s="5">
        <f>+$F$2*F7+$G$2*G7+$H$2*H7</f>
        <v>0</v>
      </c>
    </row>
    <row r="8" spans="1:9" ht="15.75" x14ac:dyDescent="0.25">
      <c r="A8" s="36" t="s">
        <v>98</v>
      </c>
      <c r="B8" s="10">
        <v>24</v>
      </c>
      <c r="C8" s="10">
        <v>0.2</v>
      </c>
      <c r="D8" s="10">
        <f t="shared" ref="D8:D24" si="0">+B8*C8</f>
        <v>4.8000000000000007</v>
      </c>
      <c r="E8" s="10">
        <v>0</v>
      </c>
      <c r="F8" s="10">
        <f t="shared" ref="F8:F24" si="1">+D8*E8</f>
        <v>0</v>
      </c>
      <c r="G8" s="10">
        <f t="shared" ref="G8:G24" si="2">+F8*0.05</f>
        <v>0</v>
      </c>
      <c r="H8" s="10">
        <f t="shared" ref="H8:H24" si="3">+F8*0.1</f>
        <v>0</v>
      </c>
      <c r="I8" s="5">
        <f t="shared" ref="I8:I24" si="4">+$F$2*F8+$G$2*G8+$H$2*H8</f>
        <v>0</v>
      </c>
    </row>
    <row r="9" spans="1:9" x14ac:dyDescent="0.25">
      <c r="A9" s="31" t="s">
        <v>82</v>
      </c>
      <c r="B9" s="10" t="s">
        <v>14</v>
      </c>
      <c r="C9" s="10" t="s">
        <v>14</v>
      </c>
      <c r="D9" s="10"/>
      <c r="E9" s="10"/>
      <c r="F9" s="10"/>
      <c r="G9" s="10"/>
      <c r="H9" s="10"/>
      <c r="I9" s="4"/>
    </row>
    <row r="10" spans="1:9" x14ac:dyDescent="0.25">
      <c r="A10" s="35" t="s">
        <v>90</v>
      </c>
      <c r="B10" s="10" t="s">
        <v>14</v>
      </c>
      <c r="C10" s="10" t="s">
        <v>14</v>
      </c>
      <c r="D10" s="10"/>
      <c r="E10" s="10"/>
      <c r="F10" s="10"/>
      <c r="G10" s="10"/>
      <c r="H10" s="10"/>
      <c r="I10" s="4"/>
    </row>
    <row r="11" spans="1:9" x14ac:dyDescent="0.25">
      <c r="A11" s="36" t="s">
        <v>83</v>
      </c>
      <c r="B11" s="10">
        <v>0.5</v>
      </c>
      <c r="C11" s="10">
        <v>1</v>
      </c>
      <c r="D11" s="10">
        <f t="shared" si="0"/>
        <v>0.5</v>
      </c>
      <c r="E11" s="10">
        <v>0</v>
      </c>
      <c r="F11" s="10">
        <f t="shared" si="1"/>
        <v>0</v>
      </c>
      <c r="G11" s="10">
        <f t="shared" si="2"/>
        <v>0</v>
      </c>
      <c r="H11" s="10">
        <f t="shared" si="3"/>
        <v>0</v>
      </c>
      <c r="I11" s="5">
        <f t="shared" si="4"/>
        <v>0</v>
      </c>
    </row>
    <row r="12" spans="1:9" x14ac:dyDescent="0.25">
      <c r="A12" s="36" t="s">
        <v>21</v>
      </c>
      <c r="B12" s="10">
        <v>0.5</v>
      </c>
      <c r="C12" s="10">
        <v>1</v>
      </c>
      <c r="D12" s="10">
        <f t="shared" si="0"/>
        <v>0.5</v>
      </c>
      <c r="E12" s="10">
        <v>0</v>
      </c>
      <c r="F12" s="10">
        <f t="shared" si="1"/>
        <v>0</v>
      </c>
      <c r="G12" s="10">
        <f t="shared" si="2"/>
        <v>0</v>
      </c>
      <c r="H12" s="10">
        <f t="shared" si="3"/>
        <v>0</v>
      </c>
      <c r="I12" s="5">
        <f t="shared" si="4"/>
        <v>0</v>
      </c>
    </row>
    <row r="13" spans="1:9" x14ac:dyDescent="0.25">
      <c r="A13" s="36" t="s">
        <v>22</v>
      </c>
      <c r="B13" s="10">
        <v>0.5</v>
      </c>
      <c r="C13" s="10">
        <v>1</v>
      </c>
      <c r="D13" s="10">
        <f t="shared" si="0"/>
        <v>0.5</v>
      </c>
      <c r="E13" s="10">
        <v>0</v>
      </c>
      <c r="F13" s="10">
        <f t="shared" si="1"/>
        <v>0</v>
      </c>
      <c r="G13" s="10">
        <f t="shared" si="2"/>
        <v>0</v>
      </c>
      <c r="H13" s="10">
        <f t="shared" si="3"/>
        <v>0</v>
      </c>
      <c r="I13" s="5">
        <f t="shared" si="4"/>
        <v>0</v>
      </c>
    </row>
    <row r="14" spans="1:9" x14ac:dyDescent="0.25">
      <c r="A14" s="36" t="s">
        <v>23</v>
      </c>
      <c r="B14" s="10">
        <v>0.5</v>
      </c>
      <c r="C14" s="10">
        <v>1</v>
      </c>
      <c r="D14" s="10">
        <f t="shared" si="0"/>
        <v>0.5</v>
      </c>
      <c r="E14" s="10">
        <v>0</v>
      </c>
      <c r="F14" s="10">
        <f t="shared" si="1"/>
        <v>0</v>
      </c>
      <c r="G14" s="10">
        <f t="shared" si="2"/>
        <v>0</v>
      </c>
      <c r="H14" s="10">
        <f t="shared" si="3"/>
        <v>0</v>
      </c>
      <c r="I14" s="5">
        <f t="shared" si="4"/>
        <v>0</v>
      </c>
    </row>
    <row r="15" spans="1:9" x14ac:dyDescent="0.25">
      <c r="A15" s="36" t="s">
        <v>84</v>
      </c>
      <c r="B15" s="10">
        <v>0.5</v>
      </c>
      <c r="C15" s="10">
        <v>1</v>
      </c>
      <c r="D15" s="10">
        <f t="shared" si="0"/>
        <v>0.5</v>
      </c>
      <c r="E15" s="10">
        <v>0</v>
      </c>
      <c r="F15" s="10">
        <f t="shared" si="1"/>
        <v>0</v>
      </c>
      <c r="G15" s="10">
        <f t="shared" si="2"/>
        <v>0</v>
      </c>
      <c r="H15" s="10">
        <f t="shared" si="3"/>
        <v>0</v>
      </c>
      <c r="I15" s="5">
        <f t="shared" si="4"/>
        <v>0</v>
      </c>
    </row>
    <row r="16" spans="1:9" x14ac:dyDescent="0.25">
      <c r="A16" s="36" t="s">
        <v>85</v>
      </c>
      <c r="B16" s="10">
        <v>8</v>
      </c>
      <c r="C16" s="10">
        <v>1</v>
      </c>
      <c r="D16" s="10">
        <f t="shared" si="0"/>
        <v>8</v>
      </c>
      <c r="E16" s="10">
        <v>0</v>
      </c>
      <c r="F16" s="10">
        <f t="shared" si="1"/>
        <v>0</v>
      </c>
      <c r="G16" s="10">
        <f t="shared" si="2"/>
        <v>0</v>
      </c>
      <c r="H16" s="10">
        <f t="shared" si="3"/>
        <v>0</v>
      </c>
      <c r="I16" s="5">
        <f t="shared" si="4"/>
        <v>0</v>
      </c>
    </row>
    <row r="17" spans="1:9" x14ac:dyDescent="0.25">
      <c r="A17" s="36" t="s">
        <v>106</v>
      </c>
      <c r="B17" s="10">
        <v>0.5</v>
      </c>
      <c r="C17" s="10">
        <v>1</v>
      </c>
      <c r="D17" s="10">
        <f t="shared" si="0"/>
        <v>0.5</v>
      </c>
      <c r="E17" s="10">
        <v>0</v>
      </c>
      <c r="F17" s="10">
        <f t="shared" si="1"/>
        <v>0</v>
      </c>
      <c r="G17" s="10">
        <f t="shared" si="2"/>
        <v>0</v>
      </c>
      <c r="H17" s="10">
        <f t="shared" si="3"/>
        <v>0</v>
      </c>
      <c r="I17" s="5">
        <f t="shared" si="4"/>
        <v>0</v>
      </c>
    </row>
    <row r="18" spans="1:9" x14ac:dyDescent="0.25">
      <c r="A18" s="36" t="s">
        <v>86</v>
      </c>
      <c r="B18" s="10">
        <v>0.5</v>
      </c>
      <c r="C18" s="10">
        <v>1</v>
      </c>
      <c r="D18" s="10">
        <f t="shared" si="0"/>
        <v>0.5</v>
      </c>
      <c r="E18" s="10">
        <v>0</v>
      </c>
      <c r="F18" s="10">
        <f t="shared" si="1"/>
        <v>0</v>
      </c>
      <c r="G18" s="10">
        <f t="shared" si="2"/>
        <v>0</v>
      </c>
      <c r="H18" s="10">
        <f t="shared" si="3"/>
        <v>0</v>
      </c>
      <c r="I18" s="5">
        <f t="shared" si="4"/>
        <v>0</v>
      </c>
    </row>
    <row r="19" spans="1:9" x14ac:dyDescent="0.25">
      <c r="A19" s="36" t="s">
        <v>87</v>
      </c>
      <c r="B19" s="10">
        <v>8</v>
      </c>
      <c r="C19" s="10">
        <v>1</v>
      </c>
      <c r="D19" s="10">
        <f t="shared" si="0"/>
        <v>8</v>
      </c>
      <c r="E19" s="10">
        <v>0</v>
      </c>
      <c r="F19" s="10">
        <f t="shared" si="1"/>
        <v>0</v>
      </c>
      <c r="G19" s="10">
        <f t="shared" si="2"/>
        <v>0</v>
      </c>
      <c r="H19" s="10">
        <f t="shared" si="3"/>
        <v>0</v>
      </c>
      <c r="I19" s="5">
        <f t="shared" si="4"/>
        <v>0</v>
      </c>
    </row>
    <row r="20" spans="1:9" x14ac:dyDescent="0.25">
      <c r="A20" s="35" t="s">
        <v>91</v>
      </c>
      <c r="B20" s="10" t="s">
        <v>14</v>
      </c>
      <c r="C20" s="10" t="s">
        <v>14</v>
      </c>
      <c r="D20" s="10"/>
      <c r="E20" s="10"/>
      <c r="F20" s="10"/>
      <c r="G20" s="10"/>
      <c r="H20" s="10"/>
      <c r="I20" s="4"/>
    </row>
    <row r="21" spans="1:9" ht="15.75" x14ac:dyDescent="0.25">
      <c r="A21" s="36" t="s">
        <v>95</v>
      </c>
      <c r="B21" s="10">
        <v>4</v>
      </c>
      <c r="C21" s="10">
        <v>1</v>
      </c>
      <c r="D21" s="10">
        <f t="shared" si="0"/>
        <v>4</v>
      </c>
      <c r="E21" s="10">
        <v>15</v>
      </c>
      <c r="F21" s="10">
        <f t="shared" si="1"/>
        <v>60</v>
      </c>
      <c r="G21" s="10">
        <f t="shared" si="2"/>
        <v>3</v>
      </c>
      <c r="H21" s="10">
        <f t="shared" si="3"/>
        <v>6</v>
      </c>
      <c r="I21" s="6">
        <f t="shared" si="4"/>
        <v>3235.3199999999997</v>
      </c>
    </row>
    <row r="22" spans="1:9" ht="15.75" x14ac:dyDescent="0.25">
      <c r="A22" s="36" t="s">
        <v>88</v>
      </c>
      <c r="B22" s="10">
        <v>8</v>
      </c>
      <c r="C22" s="10">
        <v>1</v>
      </c>
      <c r="D22" s="10">
        <f t="shared" si="0"/>
        <v>8</v>
      </c>
      <c r="E22" s="10">
        <v>15</v>
      </c>
      <c r="F22" s="10">
        <f t="shared" si="1"/>
        <v>120</v>
      </c>
      <c r="G22" s="10">
        <f t="shared" si="2"/>
        <v>6</v>
      </c>
      <c r="H22" s="10">
        <f t="shared" si="3"/>
        <v>12</v>
      </c>
      <c r="I22" s="6">
        <f t="shared" si="4"/>
        <v>6470.6399999999994</v>
      </c>
    </row>
    <row r="23" spans="1:9" ht="15.75" x14ac:dyDescent="0.25">
      <c r="A23" s="36" t="s">
        <v>96</v>
      </c>
      <c r="B23" s="10">
        <v>6</v>
      </c>
      <c r="C23" s="10">
        <v>2</v>
      </c>
      <c r="D23" s="10">
        <f t="shared" si="0"/>
        <v>12</v>
      </c>
      <c r="E23" s="10">
        <v>1</v>
      </c>
      <c r="F23" s="10">
        <f t="shared" si="1"/>
        <v>12</v>
      </c>
      <c r="G23" s="10">
        <f t="shared" si="2"/>
        <v>0.60000000000000009</v>
      </c>
      <c r="H23" s="10">
        <f t="shared" si="3"/>
        <v>1.2000000000000002</v>
      </c>
      <c r="I23" s="6">
        <f t="shared" si="4"/>
        <v>647.06400000000008</v>
      </c>
    </row>
    <row r="24" spans="1:9" ht="15.75" x14ac:dyDescent="0.25">
      <c r="A24" s="36" t="s">
        <v>97</v>
      </c>
      <c r="B24" s="10">
        <v>6</v>
      </c>
      <c r="C24" s="10">
        <v>1</v>
      </c>
      <c r="D24" s="10">
        <f t="shared" si="0"/>
        <v>6</v>
      </c>
      <c r="E24" s="10">
        <v>1</v>
      </c>
      <c r="F24" s="10">
        <f t="shared" si="1"/>
        <v>6</v>
      </c>
      <c r="G24" s="10">
        <f t="shared" si="2"/>
        <v>0.30000000000000004</v>
      </c>
      <c r="H24" s="10">
        <f t="shared" si="3"/>
        <v>0.60000000000000009</v>
      </c>
      <c r="I24" s="6">
        <f t="shared" si="4"/>
        <v>323.53200000000004</v>
      </c>
    </row>
    <row r="25" spans="1:9" ht="15.75" x14ac:dyDescent="0.25">
      <c r="A25" s="32" t="s">
        <v>101</v>
      </c>
      <c r="B25" s="30" t="s">
        <v>14</v>
      </c>
      <c r="C25" s="30" t="s">
        <v>14</v>
      </c>
      <c r="D25" s="30" t="s">
        <v>14</v>
      </c>
      <c r="E25" s="30" t="s">
        <v>14</v>
      </c>
      <c r="F25" s="41">
        <f>+ROUND(SUM(F5:H24),0)</f>
        <v>228</v>
      </c>
      <c r="G25" s="41"/>
      <c r="H25" s="42"/>
      <c r="I25" s="7">
        <f>ROUND(SUM(I5:I24),-2)</f>
        <v>10700</v>
      </c>
    </row>
    <row r="27" spans="1:9" x14ac:dyDescent="0.25">
      <c r="A27" s="25" t="s">
        <v>60</v>
      </c>
    </row>
    <row r="28" spans="1:9" ht="16.5" x14ac:dyDescent="0.25">
      <c r="A28" s="26" t="s">
        <v>103</v>
      </c>
    </row>
    <row r="29" spans="1:9" ht="16.5" x14ac:dyDescent="0.25">
      <c r="A29" s="26" t="s">
        <v>99</v>
      </c>
    </row>
    <row r="30" spans="1:9" ht="16.5" x14ac:dyDescent="0.25">
      <c r="A30" s="26" t="s">
        <v>61</v>
      </c>
    </row>
    <row r="31" spans="1:9" ht="16.5" x14ac:dyDescent="0.25">
      <c r="A31" s="26" t="s">
        <v>100</v>
      </c>
    </row>
    <row r="32" spans="1:9" ht="16.5" x14ac:dyDescent="0.25">
      <c r="A32" s="26" t="s">
        <v>62</v>
      </c>
    </row>
    <row r="33" spans="1:1" ht="16.5" x14ac:dyDescent="0.25">
      <c r="A33" s="26" t="s">
        <v>63</v>
      </c>
    </row>
    <row r="34" spans="1:1" ht="16.5" x14ac:dyDescent="0.25">
      <c r="A34" s="26" t="s">
        <v>64</v>
      </c>
    </row>
    <row r="35" spans="1:1" ht="16.5" x14ac:dyDescent="0.25">
      <c r="A35" s="26" t="s">
        <v>65</v>
      </c>
    </row>
    <row r="36" spans="1:1" ht="15.75" x14ac:dyDescent="0.25">
      <c r="A36" s="29" t="s">
        <v>102</v>
      </c>
    </row>
  </sheetData>
  <mergeCells count="2">
    <mergeCell ref="F25:H25"/>
    <mergeCell ref="A3:A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Layton</dc:creator>
  <cp:lastModifiedBy>wwrigley</cp:lastModifiedBy>
  <dcterms:created xsi:type="dcterms:W3CDTF">2017-07-05T17:29:37Z</dcterms:created>
  <dcterms:modified xsi:type="dcterms:W3CDTF">2018-10-05T15:55:32Z</dcterms:modified>
</cp:coreProperties>
</file>