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F:\New ICRs\"/>
    </mc:Choice>
  </mc:AlternateContent>
  <bookViews>
    <workbookView xWindow="120" yWindow="45" windowWidth="12270" windowHeight="4980" tabRatio="714"/>
  </bookViews>
  <sheets>
    <sheet name="# Respondents" sheetId="9" r:id="rId1"/>
    <sheet name="# Responses" sheetId="8" r:id="rId2"/>
    <sheet name="Respondent Burden" sheetId="1" r:id="rId3"/>
    <sheet name="Agency Burden" sheetId="2" r:id="rId4"/>
    <sheet name="Capital O&amp;M" sheetId="10" r:id="rId5"/>
  </sheets>
  <definedNames>
    <definedName name="_xlnm.Print_Area" localSheetId="3">'Agency Burden'!$A$1:$J$3</definedName>
    <definedName name="_xlnm.Print_Area" localSheetId="2">'Respondent Burden'!$A$1:$J$34</definedName>
  </definedNames>
  <calcPr calcId="171027"/>
</workbook>
</file>

<file path=xl/calcChain.xml><?xml version="1.0" encoding="utf-8"?>
<calcChain xmlns="http://schemas.openxmlformats.org/spreadsheetml/2006/main">
  <c r="G9" i="10" l="1"/>
  <c r="G32" i="1"/>
  <c r="J33" i="1" l="1"/>
  <c r="J30" i="1"/>
  <c r="G30" i="1"/>
  <c r="J31" i="1"/>
  <c r="J32" i="1" s="1"/>
  <c r="D9" i="10"/>
  <c r="G7" i="10"/>
  <c r="F16" i="2"/>
  <c r="G16" i="2" s="1"/>
  <c r="H16" i="2" s="1"/>
  <c r="E16" i="2"/>
  <c r="F11" i="8"/>
  <c r="F10" i="8"/>
  <c r="F8" i="8"/>
  <c r="F9" i="8"/>
  <c r="C9" i="8"/>
  <c r="C7" i="8"/>
  <c r="F7" i="8" s="1"/>
  <c r="F19" i="1"/>
  <c r="G18" i="1"/>
  <c r="F18" i="1"/>
  <c r="F17" i="1" s="1"/>
  <c r="F25" i="1"/>
  <c r="F28" i="1"/>
  <c r="E18" i="1"/>
  <c r="F27" i="1"/>
  <c r="E27" i="1"/>
  <c r="G27" i="1" s="1"/>
  <c r="F15" i="1"/>
  <c r="F14" i="1"/>
  <c r="F13" i="1"/>
  <c r="I16" i="2" l="1"/>
  <c r="J16" i="2" s="1"/>
  <c r="J27" i="1"/>
  <c r="H27" i="1"/>
  <c r="I27" i="1"/>
  <c r="H18" i="1"/>
  <c r="J18" i="1" s="1"/>
  <c r="I18" i="1"/>
  <c r="F7" i="1" l="1"/>
  <c r="F10" i="9" l="1"/>
  <c r="D7" i="9"/>
  <c r="C7" i="9"/>
  <c r="D10" i="8"/>
  <c r="D8" i="8"/>
  <c r="D4" i="8"/>
  <c r="C4" i="8"/>
  <c r="F15" i="2"/>
  <c r="E7" i="2"/>
  <c r="E25" i="1"/>
  <c r="E19" i="1"/>
  <c r="F10" i="2"/>
  <c r="G7" i="9" l="1"/>
  <c r="F12" i="2"/>
  <c r="F13" i="2" s="1"/>
  <c r="C8" i="8"/>
  <c r="G25" i="1"/>
  <c r="H25" i="1" s="1"/>
  <c r="D6" i="8"/>
  <c r="D5" i="8"/>
  <c r="D15" i="2"/>
  <c r="E15" i="2" s="1"/>
  <c r="E13" i="2"/>
  <c r="D12" i="2"/>
  <c r="E12" i="2" s="1"/>
  <c r="D5" i="2"/>
  <c r="E17" i="1"/>
  <c r="E9" i="1"/>
  <c r="C6" i="8" l="1"/>
  <c r="G19" i="1"/>
  <c r="H19" i="1" s="1"/>
  <c r="C10" i="8"/>
  <c r="F17" i="2"/>
  <c r="I25" i="1"/>
  <c r="J25" i="1" s="1"/>
  <c r="E17" i="2"/>
  <c r="D11" i="2"/>
  <c r="E11" i="2" s="1"/>
  <c r="D10" i="2"/>
  <c r="E5" i="2"/>
  <c r="E15" i="1"/>
  <c r="E14" i="1"/>
  <c r="E13" i="1"/>
  <c r="E10" i="1"/>
  <c r="E7" i="1"/>
  <c r="I19" i="1" l="1"/>
  <c r="J19" i="1" s="1"/>
  <c r="G17" i="2"/>
  <c r="H17" i="2" s="1"/>
  <c r="G7" i="1"/>
  <c r="E10" i="2"/>
  <c r="G10" i="2" s="1"/>
  <c r="E10" i="9"/>
  <c r="C9" i="9"/>
  <c r="C8" i="9"/>
  <c r="D8" i="9"/>
  <c r="I17" i="2" l="1"/>
  <c r="J17" i="2" s="1"/>
  <c r="F10" i="1"/>
  <c r="F5" i="2"/>
  <c r="F11" i="2"/>
  <c r="G11" i="2" s="1"/>
  <c r="C5" i="8"/>
  <c r="F5" i="8" s="1"/>
  <c r="H10" i="2"/>
  <c r="I10" i="2"/>
  <c r="G9" i="1"/>
  <c r="H9" i="1" s="1"/>
  <c r="G13" i="2"/>
  <c r="G12" i="2"/>
  <c r="F6" i="8"/>
  <c r="F4" i="8"/>
  <c r="G17" i="1"/>
  <c r="I17" i="1" s="1"/>
  <c r="G15" i="2"/>
  <c r="G14" i="1"/>
  <c r="H14" i="1" s="1"/>
  <c r="G13" i="1"/>
  <c r="I13" i="1" s="1"/>
  <c r="H7" i="1"/>
  <c r="G15" i="1"/>
  <c r="I7" i="1"/>
  <c r="C10" i="9"/>
  <c r="G8" i="9"/>
  <c r="I11" i="2" l="1"/>
  <c r="H11" i="2"/>
  <c r="F7" i="2"/>
  <c r="G7" i="2" s="1"/>
  <c r="G10" i="1"/>
  <c r="D9" i="9"/>
  <c r="G9" i="9" s="1"/>
  <c r="G10" i="9" s="1"/>
  <c r="J10" i="2"/>
  <c r="H13" i="2"/>
  <c r="I13" i="2"/>
  <c r="H12" i="2"/>
  <c r="I12" i="2"/>
  <c r="I9" i="1"/>
  <c r="J9" i="1" s="1"/>
  <c r="H17" i="1"/>
  <c r="J17" i="1" s="1"/>
  <c r="I15" i="2"/>
  <c r="H15" i="2"/>
  <c r="I14" i="1"/>
  <c r="J14" i="1" s="1"/>
  <c r="H13" i="1"/>
  <c r="J13" i="1" s="1"/>
  <c r="G5" i="2"/>
  <c r="J7" i="1"/>
  <c r="I15" i="1"/>
  <c r="H15" i="1"/>
  <c r="D10" i="9"/>
  <c r="E28" i="1"/>
  <c r="G28" i="1" s="1"/>
  <c r="H10" i="1" l="1"/>
  <c r="I10" i="1"/>
  <c r="H7" i="2"/>
  <c r="I7" i="2"/>
  <c r="J11" i="2"/>
  <c r="J12" i="2"/>
  <c r="J13" i="2"/>
  <c r="J15" i="2"/>
  <c r="I5" i="2"/>
  <c r="H5" i="2"/>
  <c r="G18" i="2" s="1"/>
  <c r="H28" i="1"/>
  <c r="I28" i="1"/>
  <c r="J15" i="1"/>
  <c r="J7" i="2" l="1"/>
  <c r="J10" i="1"/>
  <c r="J20" i="1" s="1"/>
  <c r="G20" i="1"/>
  <c r="G29" i="1"/>
  <c r="J5" i="2"/>
  <c r="J18" i="2" s="1"/>
  <c r="J28" i="1"/>
  <c r="J29" i="1" s="1"/>
</calcChain>
</file>

<file path=xl/sharedStrings.xml><?xml version="1.0" encoding="utf-8"?>
<sst xmlns="http://schemas.openxmlformats.org/spreadsheetml/2006/main" count="167" uniqueCount="136">
  <si>
    <t>TECH</t>
  </si>
  <si>
    <t>MGMT</t>
  </si>
  <si>
    <t>CLER</t>
  </si>
  <si>
    <t>Total Annual Responses</t>
  </si>
  <si>
    <t>(A)
Information Collection Activity</t>
  </si>
  <si>
    <t>(C)
Number of Responses</t>
  </si>
  <si>
    <t>(D)
Number of Existing Respondents That Keep Records But Do Not Submit Reports</t>
  </si>
  <si>
    <t>(E)
Total Annual Responses
E=(BxC)+D</t>
  </si>
  <si>
    <t>(A)</t>
  </si>
  <si>
    <t>(B)</t>
  </si>
  <si>
    <t>(C)</t>
  </si>
  <si>
    <t>(D)</t>
  </si>
  <si>
    <t>(E)</t>
  </si>
  <si>
    <t xml:space="preserve">(B)
Number of Respondents  </t>
  </si>
  <si>
    <t>Total</t>
  </si>
  <si>
    <t>1.  Applications</t>
  </si>
  <si>
    <t>3.  Reporting requirements</t>
  </si>
  <si>
    <t>B.  Required activities</t>
  </si>
  <si>
    <t>4.  Recordkeeping requirements</t>
  </si>
  <si>
    <t>B.  Plan activities</t>
  </si>
  <si>
    <t>C.  Implement activities</t>
  </si>
  <si>
    <t>Number of Respondents</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</si>
  <si>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</si>
  <si>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</si>
  <si>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</si>
  <si>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</si>
  <si>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</si>
  <si>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</si>
  <si>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(E=A+B+C-D)</t>
  </si>
  <si>
    <t>Average</t>
  </si>
  <si>
    <t>Number of New Respondents</t>
  </si>
  <si>
    <t>2.  Surveys and studies</t>
  </si>
  <si>
    <t>N/A</t>
  </si>
  <si>
    <t>Initial performance test</t>
  </si>
  <si>
    <t>Notification of actual startup</t>
  </si>
  <si>
    <t>See 3A</t>
  </si>
  <si>
    <t>Existing</t>
  </si>
  <si>
    <t>New</t>
  </si>
  <si>
    <t>See 3B</t>
  </si>
  <si>
    <t>Notification of construction/reconstruction</t>
  </si>
  <si>
    <t>Subtotal for Reporting Requirements</t>
  </si>
  <si>
    <t>Subtotal for Recordkeeping Requirements</t>
  </si>
  <si>
    <t>No.</t>
  </si>
  <si>
    <t>Source Type</t>
  </si>
  <si>
    <t>Report review</t>
  </si>
  <si>
    <t>Burden item</t>
  </si>
  <si>
    <r>
      <t xml:space="preserve">Repeat performance test </t>
    </r>
    <r>
      <rPr>
        <vertAlign val="superscript"/>
        <sz val="10"/>
        <rFont val="Times New Roman"/>
        <family val="1"/>
      </rPr>
      <t>c</t>
    </r>
  </si>
  <si>
    <t>D.  Develop record system</t>
  </si>
  <si>
    <r>
      <rPr>
        <vertAlign val="superscript"/>
        <sz val="10"/>
        <color theme="1"/>
        <rFont val="Arial"/>
        <family val="2"/>
      </rPr>
      <t>1</t>
    </r>
    <r>
      <rPr>
        <sz val="10"/>
        <color theme="1"/>
        <rFont val="Arial"/>
        <family val="2"/>
      </rPr>
      <t xml:space="preserve"> New respondents include sources with constructed, reconstructed, and modified affected facilities.</t>
    </r>
  </si>
  <si>
    <t>C.  Gather existing information</t>
  </si>
  <si>
    <t>D.  Write report</t>
  </si>
  <si>
    <t>a On average, EPA estimates 158 existing sources will be subject to the NSPS.  No new sources will become subject to the standard over the three-year period of this ICR.</t>
  </si>
  <si>
    <t>Repeat performance test</t>
  </si>
  <si>
    <r>
      <t xml:space="preserve">New plant </t>
    </r>
    <r>
      <rPr>
        <vertAlign val="superscript"/>
        <sz val="10"/>
        <rFont val="Times New Roman"/>
        <family val="1"/>
      </rPr>
      <t>c</t>
    </r>
  </si>
  <si>
    <t>Review test results</t>
  </si>
  <si>
    <t>Existing plant</t>
  </si>
  <si>
    <t>VOC emissions report</t>
  </si>
  <si>
    <t>Temperature variance report</t>
  </si>
  <si>
    <t>Notification of CMS demonstration date</t>
  </si>
  <si>
    <t>Table 2: Average Annual EPA Burden and Cost – NSPS for Metal Coil Surface Coating (40 CFR Part 60, Subpart TT) (Renewal)</t>
  </si>
  <si>
    <t>Table 1: Annual Respondent Burden and Cost – NSPS for Metal Coil Surface Coating (40 CFR Part 60, Subpart TT) (Renewal)</t>
  </si>
  <si>
    <t>(A)
Person-hours
per occurrence</t>
  </si>
  <si>
    <t>(B)
Annual occurrences
per respondent</t>
  </si>
  <si>
    <t>(C)
Person-hours
per respondent
per year (AxB)</t>
  </si>
  <si>
    <r>
      <t xml:space="preserve">(D) 
Respondents
per year </t>
    </r>
    <r>
      <rPr>
        <b/>
        <vertAlign val="superscript"/>
        <sz val="10"/>
        <rFont val="Times New Roman"/>
        <family val="1"/>
      </rPr>
      <t>a</t>
    </r>
  </si>
  <si>
    <t>(E)
Technical hours per
year (CxD)</t>
  </si>
  <si>
    <t>(F)
Management hours per year (Ex0.05)</t>
  </si>
  <si>
    <t>(G)
Clerical hours
per year
(Ex0.10)</t>
  </si>
  <si>
    <r>
      <t xml:space="preserve">(H)
Annual cost
($) </t>
    </r>
    <r>
      <rPr>
        <b/>
        <vertAlign val="superscript"/>
        <sz val="10"/>
        <rFont val="Times New Roman"/>
        <family val="1"/>
      </rPr>
      <t>b</t>
    </r>
  </si>
  <si>
    <t>b This ICR uses the following labor rates: $112.98 (technical), $149.35 (managerial), and $54.81 (clerical).  These rates are from the United States Department of Labor, Bureau of Labor Statistics, June 2017, “Table 2. Civilian workers, by occupational and industry group.”  The rates are from column 1, “Total compensation.”  They have been increased by 110 percent to account for the benefit packages available to those employed by private industry.</t>
  </si>
  <si>
    <t>A.  Familiarization with regulatory requirements</t>
  </si>
  <si>
    <t>b This ICR uses the following labor rates: $48.08 (technical), $64.80 (managerial), and $26.02 (clerical).  These rates are from the Office of Personnel Management (OPM), 2017 General Schedule, which excludes locality rates of pay.  The rates have been increased by 60 percent to account for the benefit packages available to government employees.</t>
  </si>
  <si>
    <t>(A)
EPA
person-hours
per occurrence</t>
  </si>
  <si>
    <r>
      <t xml:space="preserve">(D)
Respondents
per year </t>
    </r>
    <r>
      <rPr>
        <b/>
        <vertAlign val="superscript"/>
        <sz val="10"/>
        <rFont val="Times New Roman"/>
        <family val="1"/>
      </rPr>
      <t>a</t>
    </r>
  </si>
  <si>
    <t>(E)
Technical hours
per year
(CxD)</t>
  </si>
  <si>
    <t>(F)
Management
hours per year
(Ex0.05)</t>
  </si>
  <si>
    <t>(C)
 EPA person-hours
per respondent
per year (AxB)</t>
  </si>
  <si>
    <t>Excess emissions report</t>
  </si>
  <si>
    <t>90% do not have exceess</t>
  </si>
  <si>
    <t>10% have excess</t>
  </si>
  <si>
    <t>c This is a one-time requirement and does not apply since no new sources are estimated.</t>
  </si>
  <si>
    <r>
      <t xml:space="preserve">Initial performance test </t>
    </r>
    <r>
      <rPr>
        <vertAlign val="superscript"/>
        <sz val="10"/>
        <rFont val="Times New Roman"/>
        <family val="1"/>
      </rPr>
      <t>c</t>
    </r>
  </si>
  <si>
    <r>
      <t>Notification of construction/reconstruction</t>
    </r>
    <r>
      <rPr>
        <vertAlign val="superscript"/>
        <sz val="10"/>
        <rFont val="Times New Roman"/>
        <family val="1"/>
      </rPr>
      <t>c</t>
    </r>
  </si>
  <si>
    <r>
      <t>Notification of actual startup</t>
    </r>
    <r>
      <rPr>
        <vertAlign val="superscript"/>
        <sz val="10"/>
        <rFont val="Times New Roman"/>
        <family val="1"/>
      </rPr>
      <t>c</t>
    </r>
  </si>
  <si>
    <r>
      <t>Report of performance test</t>
    </r>
    <r>
      <rPr>
        <vertAlign val="superscript"/>
        <sz val="10"/>
        <rFont val="Times New Roman"/>
        <family val="1"/>
      </rPr>
      <t>c</t>
    </r>
  </si>
  <si>
    <t>daily temperature, 60.465(e)</t>
  </si>
  <si>
    <t>monthly calculations 60.465 (e)</t>
  </si>
  <si>
    <t>60.465(a)</t>
  </si>
  <si>
    <r>
      <t>VOC emissions report</t>
    </r>
    <r>
      <rPr>
        <vertAlign val="superscript"/>
        <sz val="10"/>
        <rFont val="Times New Roman"/>
        <family val="1"/>
      </rPr>
      <t>d</t>
    </r>
  </si>
  <si>
    <r>
      <t>Excess emissions report</t>
    </r>
    <r>
      <rPr>
        <vertAlign val="superscript"/>
        <sz val="10"/>
        <rFont val="Times New Roman"/>
        <family val="1"/>
      </rPr>
      <t>d</t>
    </r>
  </si>
  <si>
    <t>d EPA assumes 10% of respondents have excess VOC emissions and must report quarterly instead of semi-annually. The remaining 90% of sources report semi-annually.</t>
  </si>
  <si>
    <r>
      <t xml:space="preserve">Temperature variance report </t>
    </r>
    <r>
      <rPr>
        <vertAlign val="superscript"/>
        <sz val="10"/>
        <rFont val="Times New Roman"/>
        <family val="1"/>
      </rPr>
      <t>e</t>
    </r>
  </si>
  <si>
    <r>
      <t>Monthly VOC weighted average calculations</t>
    </r>
    <r>
      <rPr>
        <vertAlign val="superscript"/>
        <sz val="10"/>
        <rFont val="Times New Roman"/>
        <family val="1"/>
      </rPr>
      <t>f</t>
    </r>
  </si>
  <si>
    <t>f EPA assumes the remaining 20% of sources do not have control devices will compliy using the monthly weighted average VOC calculation approach.</t>
  </si>
  <si>
    <r>
      <t>Records of temperature</t>
    </r>
    <r>
      <rPr>
        <vertAlign val="superscript"/>
        <sz val="10"/>
        <rFont val="Times New Roman"/>
        <family val="1"/>
      </rPr>
      <t>e</t>
    </r>
  </si>
  <si>
    <r>
      <t>Records of data used to support monthly VOC calculations</t>
    </r>
    <r>
      <rPr>
        <vertAlign val="superscript"/>
        <sz val="10"/>
        <rFont val="Times New Roman"/>
        <family val="1"/>
      </rPr>
      <t>f</t>
    </r>
  </si>
  <si>
    <t>g Totals have been rounded to 3 significant figures. Figures may not add exactly due to rounding.</t>
  </si>
  <si>
    <r>
      <t>TOTAL ANNUAL BURDEN AND COST (ROUNDED)</t>
    </r>
    <r>
      <rPr>
        <b/>
        <vertAlign val="superscript"/>
        <sz val="10"/>
        <rFont val="Times New Roman"/>
        <family val="1"/>
      </rPr>
      <t>g</t>
    </r>
  </si>
  <si>
    <t>So, this means that 80% of them have a control device to destruct emissions, and that only 20% are using the monthly averaging approach. I adjusted the burden above and created new footnotes to account for this.</t>
  </si>
  <si>
    <t>made the hours consistent with the NESHAP 1957.08 and the related RTR rules; these are facility hours only the test is contracted out.</t>
  </si>
  <si>
    <t>a On average, EPA estimates 158 existing sources will be subject to the NSPS.  No new sources will become subject to the standard over the three-year period of this ICR. This ICR assumes each respondent will incur a burden to re-familiarize themselves with the regulatory requirements each year.</t>
  </si>
  <si>
    <r>
      <t>A.  Familiarization with regulatory requirements</t>
    </r>
    <r>
      <rPr>
        <vertAlign val="superscript"/>
        <sz val="10"/>
        <rFont val="Times New Roman"/>
        <family val="1"/>
      </rPr>
      <t>a</t>
    </r>
  </si>
  <si>
    <t>Notification of performance test</t>
  </si>
  <si>
    <t>-- increase from prev. ICR -old responses # was 379</t>
  </si>
  <si>
    <t>new - previously the quarterly line item was missing</t>
  </si>
  <si>
    <t>Capital/Startup vs. Operation and Maintenance (O&amp;M) Costs</t>
  </si>
  <si>
    <t>Continuous Monitoring Device</t>
  </si>
  <si>
    <t>Capital/Startup Cost for One Respondent</t>
  </si>
  <si>
    <t>Total Capital/Startup Cost, (B X C)</t>
  </si>
  <si>
    <t>Annual O&amp;M Costs for One Respondent</t>
  </si>
  <si>
    <t>(F)</t>
  </si>
  <si>
    <t>Number of Respondents with O&amp;M</t>
  </si>
  <si>
    <t>(G)</t>
  </si>
  <si>
    <t>Total O&amp;M,</t>
  </si>
  <si>
    <t>(E X F)</t>
  </si>
  <si>
    <r>
      <t>$1,200</t>
    </r>
    <r>
      <rPr>
        <vertAlign val="superscript"/>
        <sz val="10"/>
        <color rgb="FF000000"/>
        <rFont val="Times New Roman"/>
        <family val="1"/>
      </rPr>
      <t>a</t>
    </r>
  </si>
  <si>
    <t>Temperature Monitoring System</t>
  </si>
  <si>
    <t>Method 25 Performance Test</t>
  </si>
  <si>
    <r>
      <t>$18,750</t>
    </r>
    <r>
      <rPr>
        <vertAlign val="superscript"/>
        <sz val="10"/>
        <color rgb="FF000000"/>
        <rFont val="Times New Roman"/>
        <family val="1"/>
      </rPr>
      <t>b</t>
    </r>
  </si>
  <si>
    <t xml:space="preserve">a According to industry consultation comment received on an ICR for a related rulemaking (40 CFR part 63 subpart SSSS), the O&amp;M cost to maintain continuous temperature measuring monitor is $1,200 per respondent. The cost covers replacement of temperature sensor each calendar year. This cost is applied to the 80 percent of respondents assumed to use an incinerator to comply with the requirements. </t>
  </si>
  <si>
    <t>b Costs included to contract out for a one-time initial performance test using Method 25 or Method 25A for facilities with control devices. It is assumed that all existing facilities have conducted an initial performance test.</t>
  </si>
  <si>
    <r>
      <t>Total CAPITAL and O&amp;M COST (rounded)</t>
    </r>
    <r>
      <rPr>
        <b/>
        <vertAlign val="superscript"/>
        <sz val="10"/>
        <rFont val="Times New Roman"/>
        <family val="1"/>
      </rPr>
      <t>g</t>
    </r>
  </si>
  <si>
    <r>
      <t>GRAND TOTAL (rounded)</t>
    </r>
    <r>
      <rPr>
        <b/>
        <vertAlign val="superscript"/>
        <sz val="10"/>
        <rFont val="Times New Roman"/>
        <family val="1"/>
      </rPr>
      <t>g</t>
    </r>
  </si>
  <si>
    <t>decrease since previous renewal which assumed all 158 sources had temperature monitoring</t>
  </si>
  <si>
    <r>
      <t>New plant</t>
    </r>
    <r>
      <rPr>
        <vertAlign val="superscript"/>
        <sz val="10"/>
        <rFont val="Times New Roman"/>
        <family val="1"/>
      </rPr>
      <t>c</t>
    </r>
  </si>
  <si>
    <t>d EPA assumes 10% of sources will have excess emissions and will file a quarterly report instead of the semi-annual frequency submitted from the other 90% of sources.</t>
  </si>
  <si>
    <t>e EPA assumes 80% of facilities will use incineration, and will file a temperature variance report every other year.</t>
  </si>
  <si>
    <r>
      <t>TOTAL ANNUAL BURDEN AND COST (ROUNDED)</t>
    </r>
    <r>
      <rPr>
        <b/>
        <vertAlign val="superscript"/>
        <sz val="10"/>
        <rFont val="Times New Roman"/>
        <family val="1"/>
      </rPr>
      <t>f</t>
    </r>
  </si>
  <si>
    <t>f Totals have been rounded to 3 significant figures. Figures may not add exactly due to rounding.</t>
  </si>
  <si>
    <t>increase since last renewal of 872 hours</t>
  </si>
  <si>
    <t>increase from last renewal of 15,643; increase attributed to accounting for hours to familiarize with requlatory requirements each year, and the adjusted frequency of records for sources complying with incineration (daily) vs sources complying with VOC content (monthly calculations). In addition this renewal estimates burden for a small fraction of sources that may have excess emissions.</t>
  </si>
  <si>
    <t>decrease from last renewal because only 80% of sources have O&amp;M associated with temperature monitoring.</t>
  </si>
  <si>
    <t>e EPA assumes 80% of facilities will use incineration, and will file a temperature variance report every other year. These facilities will also have to maintain daily temperature records of incinerator combustion temperature (for therm incineration) or gas temperature (for catalytic incineration)</t>
  </si>
  <si>
    <t xml:space="preserve">c This is a one-time requirement and does not apply since no new sources are estimated. EPA assumes 20% of new sources must repeat performance testing due to failure. </t>
  </si>
  <si>
    <t>ERG Notes</t>
  </si>
  <si>
    <r>
      <t>$0</t>
    </r>
    <r>
      <rPr>
        <sz val="10"/>
        <color theme="1"/>
        <rFont val="Times New Roman"/>
        <family val="1"/>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</si>
</sst>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164" formatCode="&quot;$&quot;#,##0.00"/>
    <numFmt numFmtId="165" formatCode="#,##0.0"/>
    <numFmt numFmtId="166" formatCode="&quot;$&quot;#,##0"/>
  </numFmts>
  <fonts count="20" x14ac:knownFonts="1">
    <font>
      <sz val="10"/>
      <color theme="1"/>
      <name val="Arial"/>
      <family val="2"/>
    </font>
    <font>
      <sz val="10"/>
      <color theme="1"/>
      <name val="Times New Roman"/>
      <family val="1"/>
    </font>
    <font>
      <sz val="10"/>
      <name val="Times New Roman"/>
      <family val="1"/>
    </font>
    <font>
      <b/>
      <sz val="10"/>
      <name val="Times New Roman"/>
      <family val="1"/>
    </font>
    <font>
      <b/>
      <vertAlign val="superscript"/>
      <sz val="10"/>
      <name val="Times New Roman"/>
      <family val="1"/>
    </font>
    <font>
      <b/>
      <sz val="12"/>
      <color rgb="FF000000"/>
      <name val="Times New Roman"/>
      <family val="1"/>
    </font>
    <font>
      <sz val="9"/>
      <color rgb="FF000000"/>
      <name val="Times New Roman"/>
      <family val="1"/>
    </font>
    <font>
      <sz val="9"/>
      <color theme="1"/>
      <name val="Times New Roman"/>
      <family val="1"/>
    </font>
    <font>
      <sz val="9"/>
      <name val="Times New Roman"/>
      <family val="1"/>
    </font>
    <font>
      <sz val="10"/>
      <color rgb="FF000000"/>
      <name val="Times New Roman"/>
      <family val="1"/>
    </font>
    <font>
      <b/>
      <sz val="12"/>
      <name val="Times New Roman"/>
      <family val="1"/>
    </font>
    <font>
      <vertAlign val="superscript"/>
      <sz val="10"/>
      <name val="Times New Roman"/>
      <family val="1"/>
    </font>
    <font>
      <b/>
      <i/>
      <sz val="10"/>
      <name val="Times New Roman"/>
      <family val="1"/>
    </font>
    <font>
      <sz val="10"/>
      <color rgb="FFFF0000"/>
      <name val="Times New Roman"/>
      <family val="1"/>
    </font>
    <font>
      <vertAlign val="superscript"/>
      <sz val="10"/>
      <color theme="1"/>
      <name val="Arial"/>
      <family val="2"/>
    </font>
    <font>
      <vertAlign val="superscript"/>
      <sz val="10"/>
      <color rgb="FF000000"/>
      <name val="Times New Roman"/>
      <family val="1"/>
    </font>
    <font>
      <i/>
      <u/>
      <sz val="10"/>
      <name val="Times New Roman"/>
      <family val="1"/>
    </font>
    <font>
      <b/>
      <sz val="9"/>
      <color theme="1"/>
      <name val="Times New Roman"/>
      <family val="1"/>
    </font>
    <font>
      <b/>
      <sz val="10"/>
      <color rgb="FF000000"/>
      <name val="Times New Roman"/>
      <family val="1"/>
    </font>
    <font>
      <b/>
      <sz val="10"/>
      <color theme="1"/>
      <name val="Times New Roman"/>
      <family val="1"/>
    </font>
  </fonts>
  <fills count="3">
    <fill>
      <patternFill patternType="none"/>
    </fill>
    <fill>
      <patternFill patternType="gray125"/>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diagonal/>
    </border>
    <border>
      <left/>
      <right style="medium">
        <color rgb="FFFFFFFF"/>
      </right>
      <top/>
      <bottom/>
      <diagonal/>
    </border>
    <border>
      <left/>
      <right style="medium">
        <color rgb="FF000000"/>
      </right>
      <top/>
      <bottom/>
      <diagonal/>
    </border>
  </borders>
  <cellStyleXfs count="1">
    <xf numFmtId="0" fontId="0" fillId="0" borderId="0"/>
  </cellStyleXfs>
  <cellXfs count="137">
    <xf numFmtId="0" fontId="0" fillId="0" borderId="0" xfId="0"/>
    <xf numFmtId="0" fontId="2" fillId="0" borderId="0" xfId="0" applyFont="1" applyAlignment="1"/>
    <xf numFmtId="0" fontId="2" fillId="0" borderId="0" xfId="0" applyNumberFormat="1" applyFont="1" applyFill="1" applyAlignment="1">
      <alignment wrapText="1"/>
    </xf>
    <xf numFmtId="0" fontId="2" fillId="0" borderId="0" xfId="0" applyNumberFormat="1" applyFont="1" applyAlignment="1">
      <alignment wrapText="1"/>
    </xf>
    <xf numFmtId="0" fontId="2" fillId="0" borderId="0" xfId="0" applyFont="1"/>
    <xf numFmtId="0" fontId="2" fillId="0" borderId="0" xfId="0" applyFont="1" applyFill="1"/>
    <xf numFmtId="4" fontId="3" fillId="0" borderId="1" xfId="0" applyNumberFormat="1" applyFont="1" applyFill="1" applyBorder="1" applyAlignment="1">
      <alignment horizontal="center" wrapText="1"/>
    </xf>
    <xf numFmtId="4" fontId="2" fillId="0" borderId="0" xfId="0" applyNumberFormat="1" applyFont="1"/>
    <xf numFmtId="4" fontId="2" fillId="0" borderId="0" xfId="0" applyNumberFormat="1" applyFont="1" applyFill="1"/>
    <xf numFmtId="0" fontId="2" fillId="0" borderId="0" xfId="0" applyFont="1" applyFill="1" applyAlignment="1">
      <alignment horizontal="left" vertical="top"/>
    </xf>
    <xf numFmtId="0" fontId="2" fillId="0" borderId="0" xfId="0" applyNumberFormat="1" applyFont="1" applyFill="1" applyBorder="1" applyAlignment="1"/>
    <xf numFmtId="0" fontId="0" fillId="0" borderId="0" xfId="0" applyFont="1"/>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1" fillId="0" borderId="0" xfId="0" quotePrefix="1" applyFont="1" applyAlignment="1">
      <alignment horizontal="left"/>
    </xf>
    <xf numFmtId="0" fontId="10" fillId="0" borderId="0" xfId="0" applyFont="1" applyFill="1"/>
    <xf numFmtId="0" fontId="10" fillId="0" borderId="0" xfId="0" applyFont="1" applyFill="1" applyAlignment="1"/>
    <xf numFmtId="0" fontId="9" fillId="0" borderId="5" xfId="0" applyFont="1" applyBorder="1" applyAlignment="1">
      <alignment horizontal="center" vertical="top" wrapText="1"/>
    </xf>
    <xf numFmtId="0" fontId="2" fillId="0" borderId="0" xfId="0" applyFont="1" applyBorder="1"/>
    <xf numFmtId="0" fontId="9" fillId="0" borderId="6" xfId="0" applyFont="1" applyBorder="1" applyAlignment="1">
      <alignment horizontal="center" vertical="top" wrapText="1"/>
    </xf>
    <xf numFmtId="0" fontId="5" fillId="0" borderId="7" xfId="0" applyFont="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horizontal="center" vertical="top" wrapText="1"/>
    </xf>
    <xf numFmtId="0" fontId="9" fillId="0" borderId="6" xfId="0" applyFont="1" applyFill="1" applyBorder="1" applyAlignment="1">
      <alignment horizontal="center" vertical="top" wrapText="1"/>
    </xf>
    <xf numFmtId="0" fontId="2" fillId="0" borderId="0" xfId="0" quotePrefix="1" applyFont="1" applyFill="1"/>
    <xf numFmtId="164" fontId="2" fillId="0" borderId="0" xfId="0" applyNumberFormat="1" applyFont="1" applyAlignment="1"/>
    <xf numFmtId="164" fontId="2" fillId="0" borderId="0" xfId="0" applyNumberFormat="1" applyFont="1" applyFill="1" applyAlignment="1">
      <alignment horizontal="right" vertical="top"/>
    </xf>
    <xf numFmtId="0" fontId="2" fillId="0" borderId="0" xfId="0" applyFont="1" applyFill="1" applyBorder="1" applyAlignment="1">
      <alignment horizontal="left"/>
    </xf>
    <xf numFmtId="0" fontId="2" fillId="0" borderId="0" xfId="0" applyFont="1" applyFill="1" applyAlignment="1"/>
    <xf numFmtId="164" fontId="2" fillId="0" borderId="0" xfId="0" applyNumberFormat="1" applyFont="1" applyFill="1" applyAlignment="1"/>
    <xf numFmtId="164" fontId="2" fillId="0" borderId="0" xfId="0" applyNumberFormat="1" applyFont="1" applyFill="1" applyAlignment="1">
      <alignment horizontal="left" vertical="top"/>
    </xf>
    <xf numFmtId="0" fontId="2" fillId="0" borderId="0" xfId="0" applyFont="1" applyFill="1" applyAlignment="1">
      <alignment horizontal="left"/>
    </xf>
    <xf numFmtId="0" fontId="3" fillId="0" borderId="0" xfId="0" applyFont="1" applyFill="1"/>
    <xf numFmtId="0" fontId="2" fillId="0" borderId="1" xfId="0" applyFont="1" applyBorder="1"/>
    <xf numFmtId="3" fontId="2" fillId="0" borderId="1" xfId="0" applyNumberFormat="1" applyFont="1" applyFill="1" applyBorder="1"/>
    <xf numFmtId="0" fontId="3" fillId="2" borderId="1" xfId="0" applyFont="1" applyFill="1" applyBorder="1"/>
    <xf numFmtId="0" fontId="2" fillId="0" borderId="0" xfId="0" applyFont="1" applyFill="1" applyBorder="1"/>
    <xf numFmtId="0" fontId="3" fillId="0" borderId="1" xfId="0" applyFont="1" applyFill="1" applyBorder="1" applyAlignment="1">
      <alignment horizontal="center" vertical="top" wrapText="1"/>
    </xf>
    <xf numFmtId="3" fontId="3" fillId="0" borderId="1" xfId="0" applyNumberFormat="1" applyFont="1" applyFill="1" applyBorder="1" applyAlignment="1">
      <alignment horizontal="right" vertical="top" wrapText="1"/>
    </xf>
    <xf numFmtId="0" fontId="3" fillId="0" borderId="1" xfId="0" applyFont="1" applyFill="1" applyBorder="1" applyAlignment="1">
      <alignment vertical="top" wrapText="1"/>
    </xf>
    <xf numFmtId="0" fontId="6" fillId="0" borderId="1" xfId="0" applyFont="1" applyFill="1" applyBorder="1" applyAlignment="1">
      <alignment horizontal="left" vertical="top" wrapText="1"/>
    </xf>
    <xf numFmtId="3" fontId="6" fillId="0" borderId="1" xfId="0" applyNumberFormat="1"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3" fontId="2" fillId="0" borderId="0" xfId="0" applyNumberFormat="1" applyFont="1" applyFill="1"/>
    <xf numFmtId="3" fontId="2" fillId="0" borderId="0" xfId="0" applyNumberFormat="1" applyFont="1" applyFill="1" applyAlignment="1">
      <alignment horizontal="right"/>
    </xf>
    <xf numFmtId="0" fontId="2" fillId="0" borderId="0" xfId="0" applyFont="1" applyFill="1" applyAlignment="1">
      <alignment horizontal="left"/>
    </xf>
    <xf numFmtId="0" fontId="2" fillId="0" borderId="1" xfId="0"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165" fontId="2" fillId="0" borderId="1" xfId="0" applyNumberFormat="1" applyFont="1" applyFill="1" applyBorder="1" applyAlignment="1">
      <alignment horizontal="center" vertical="top" wrapText="1"/>
    </xf>
    <xf numFmtId="165" fontId="2" fillId="0" borderId="1" xfId="0" applyNumberFormat="1" applyFont="1" applyFill="1" applyBorder="1" applyAlignment="1">
      <alignment horizontal="right" vertical="top" wrapText="1"/>
    </xf>
    <xf numFmtId="0" fontId="2" fillId="0" borderId="1" xfId="0" applyFont="1" applyFill="1" applyBorder="1" applyAlignment="1">
      <alignment horizontal="left" vertical="top" wrapText="1"/>
    </xf>
    <xf numFmtId="0" fontId="9" fillId="0" borderId="0" xfId="0" applyFont="1" applyAlignment="1">
      <alignment wrapText="1"/>
    </xf>
    <xf numFmtId="0" fontId="9" fillId="0" borderId="0" xfId="0" applyFont="1" applyAlignment="1">
      <alignment horizontal="center" wrapText="1"/>
    </xf>
    <xf numFmtId="0" fontId="1" fillId="0" borderId="0" xfId="0" applyFont="1" applyAlignment="1">
      <alignment horizontal="center" wrapText="1"/>
    </xf>
    <xf numFmtId="0" fontId="5" fillId="0" borderId="0" xfId="0" applyFont="1" applyBorder="1" applyAlignment="1">
      <alignment horizontal="center" vertical="top" wrapText="1"/>
    </xf>
    <xf numFmtId="0" fontId="7"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1" fillId="0" borderId="0" xfId="0" applyFont="1" applyBorder="1" applyAlignment="1">
      <alignment horizontal="left" vertical="top"/>
    </xf>
    <xf numFmtId="0" fontId="3" fillId="0" borderId="1" xfId="0" applyNumberFormat="1" applyFont="1" applyFill="1" applyBorder="1" applyAlignment="1">
      <alignment horizontal="center" wrapText="1"/>
    </xf>
    <xf numFmtId="0" fontId="2" fillId="0" borderId="1" xfId="0" applyFont="1" applyFill="1" applyBorder="1" applyAlignment="1">
      <alignment vertical="top" wrapText="1"/>
    </xf>
    <xf numFmtId="4" fontId="2" fillId="0" borderId="1" xfId="0" applyNumberFormat="1" applyFont="1" applyFill="1" applyBorder="1" applyAlignment="1">
      <alignment horizontal="right" vertical="top" wrapText="1"/>
    </xf>
    <xf numFmtId="0" fontId="2" fillId="0" borderId="1" xfId="0" applyFont="1" applyFill="1" applyBorder="1" applyAlignment="1">
      <alignment horizontal="left" vertical="top" wrapText="1" indent="1"/>
    </xf>
    <xf numFmtId="4" fontId="2"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indent="3"/>
    </xf>
    <xf numFmtId="3" fontId="2" fillId="0" borderId="1" xfId="0" applyNumberFormat="1" applyFont="1" applyFill="1" applyBorder="1" applyAlignment="1">
      <alignment horizontal="right" vertical="top" wrapText="1"/>
    </xf>
    <xf numFmtId="0" fontId="12" fillId="0" borderId="1" xfId="0" applyFont="1" applyFill="1" applyBorder="1" applyAlignment="1">
      <alignment vertical="top" wrapText="1"/>
    </xf>
    <xf numFmtId="1" fontId="2" fillId="0" borderId="1" xfId="0" applyNumberFormat="1" applyFont="1" applyFill="1" applyBorder="1" applyAlignment="1">
      <alignment horizontal="center" vertical="top" wrapText="1"/>
    </xf>
    <xf numFmtId="0" fontId="12" fillId="0" borderId="1" xfId="0" applyFont="1" applyFill="1" applyBorder="1" applyAlignment="1">
      <alignment horizontal="center" vertical="top" wrapText="1"/>
    </xf>
    <xf numFmtId="3" fontId="12" fillId="0" borderId="1" xfId="0" applyNumberFormat="1" applyFont="1" applyFill="1" applyBorder="1" applyAlignment="1">
      <alignment horizontal="right" vertical="top" wrapText="1"/>
    </xf>
    <xf numFmtId="0" fontId="2" fillId="0" borderId="1" xfId="0" applyFont="1" applyFill="1" applyBorder="1" applyAlignment="1">
      <alignment horizontal="left" vertical="top" wrapText="1" indent="2"/>
    </xf>
    <xf numFmtId="3"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3" fillId="0" borderId="1" xfId="0" applyNumberFormat="1" applyFont="1" applyFill="1" applyBorder="1" applyAlignment="1">
      <alignment wrapText="1"/>
    </xf>
    <xf numFmtId="0" fontId="2" fillId="0" borderId="0" xfId="0" applyFont="1" applyFill="1" applyAlignment="1">
      <alignment horizontal="left" wrapText="1"/>
    </xf>
    <xf numFmtId="0" fontId="2" fillId="0" borderId="0" xfId="0" applyNumberFormat="1" applyFont="1" applyFill="1" applyAlignment="1">
      <alignment horizontal="left" wrapText="1"/>
    </xf>
    <xf numFmtId="2" fontId="2" fillId="0" borderId="0" xfId="0" applyNumberFormat="1" applyFont="1" applyFill="1" applyAlignment="1">
      <alignment horizontal="left" wrapText="1"/>
    </xf>
    <xf numFmtId="0" fontId="2" fillId="0" borderId="0" xfId="0" applyFont="1" applyFill="1" applyAlignment="1">
      <alignment horizontal="left" vertical="top" wrapText="1"/>
    </xf>
    <xf numFmtId="3" fontId="3" fillId="0" borderId="0" xfId="0" applyNumberFormat="1" applyFont="1" applyFill="1" applyBorder="1" applyAlignment="1">
      <alignment horizontal="right" vertical="top" wrapText="1"/>
    </xf>
    <xf numFmtId="2" fontId="2" fillId="0" borderId="0" xfId="0" applyNumberFormat="1" applyFont="1" applyFill="1" applyAlignment="1">
      <alignment horizontal="left"/>
    </xf>
    <xf numFmtId="3" fontId="12" fillId="0" borderId="1" xfId="0" applyNumberFormat="1" applyFont="1" applyFill="1" applyBorder="1" applyAlignment="1">
      <alignment horizontal="center" vertical="top" wrapText="1"/>
    </xf>
    <xf numFmtId="165" fontId="6" fillId="0" borderId="1" xfId="0" applyNumberFormat="1" applyFont="1" applyFill="1" applyBorder="1" applyAlignment="1">
      <alignment horizontal="center" vertical="top" wrapText="1"/>
    </xf>
    <xf numFmtId="0" fontId="3" fillId="0" borderId="0" xfId="0" applyNumberFormat="1" applyFont="1" applyFill="1" applyBorder="1" applyAlignment="1">
      <alignment horizontal="center" wrapText="1"/>
    </xf>
    <xf numFmtId="165" fontId="2" fillId="0" borderId="0" xfId="0" applyNumberFormat="1" applyFont="1" applyFill="1" applyBorder="1" applyAlignment="1">
      <alignment horizontal="right" vertical="top" wrapText="1"/>
    </xf>
    <xf numFmtId="3" fontId="2" fillId="0" borderId="0" xfId="0" applyNumberFormat="1" applyFont="1" applyFill="1" applyBorder="1" applyAlignment="1">
      <alignment horizontal="right" vertical="top" wrapText="1"/>
    </xf>
    <xf numFmtId="4" fontId="2" fillId="0" borderId="0" xfId="0" applyNumberFormat="1" applyFont="1" applyFill="1" applyBorder="1" applyAlignment="1">
      <alignment horizontal="right" vertical="top"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1" fillId="0" borderId="0" xfId="0" applyFont="1" applyAlignment="1">
      <alignment vertical="center"/>
    </xf>
    <xf numFmtId="0" fontId="1" fillId="0" borderId="0" xfId="0" applyFont="1"/>
    <xf numFmtId="0" fontId="9" fillId="0" borderId="1" xfId="0" applyFont="1" applyBorder="1" applyAlignment="1">
      <alignment vertical="center" wrapText="1"/>
    </xf>
    <xf numFmtId="0" fontId="9" fillId="0" borderId="1" xfId="0" applyFont="1" applyBorder="1" applyAlignment="1">
      <alignment horizontal="center" vertical="center" wrapText="1"/>
    </xf>
    <xf numFmtId="6" fontId="9" fillId="0" borderId="1" xfId="0" applyNumberFormat="1" applyFont="1" applyBorder="1" applyAlignment="1">
      <alignment horizontal="center" vertical="center" wrapText="1"/>
    </xf>
    <xf numFmtId="0" fontId="9" fillId="0" borderId="1" xfId="0" applyFont="1" applyBorder="1" applyAlignment="1">
      <alignment wrapText="1"/>
    </xf>
    <xf numFmtId="4" fontId="2" fillId="0" borderId="0" xfId="0" applyNumberFormat="1" applyFont="1" applyFill="1" applyBorder="1" applyAlignment="1">
      <alignment horizontal="right" vertical="top"/>
    </xf>
    <xf numFmtId="0" fontId="3" fillId="0" borderId="0" xfId="0" applyFont="1" applyAlignment="1">
      <alignment vertical="center"/>
    </xf>
    <xf numFmtId="0" fontId="2" fillId="0" borderId="0" xfId="0" applyFont="1" applyAlignment="1">
      <alignment vertical="center"/>
    </xf>
    <xf numFmtId="0" fontId="2" fillId="0" borderId="0" xfId="0" applyFont="1" applyFill="1" applyAlignment="1">
      <alignment vertical="center"/>
    </xf>
    <xf numFmtId="0" fontId="13" fillId="0" borderId="0" xfId="0" applyFont="1" applyFill="1" applyAlignment="1">
      <alignment vertical="center"/>
    </xf>
    <xf numFmtId="0" fontId="2" fillId="0" borderId="0" xfId="0" quotePrefix="1" applyFont="1" applyFill="1" applyAlignment="1">
      <alignment vertical="center"/>
    </xf>
    <xf numFmtId="0" fontId="16" fillId="0" borderId="0" xfId="0" applyNumberFormat="1" applyFont="1" applyAlignment="1">
      <alignment vertical="center" wrapText="1"/>
    </xf>
    <xf numFmtId="0" fontId="17" fillId="0" borderId="1" xfId="0" applyFont="1" applyFill="1" applyBorder="1" applyAlignment="1">
      <alignment horizontal="center" vertical="top" wrapText="1"/>
    </xf>
    <xf numFmtId="0" fontId="19" fillId="0" borderId="1" xfId="0" applyFont="1" applyBorder="1" applyAlignment="1">
      <alignment wrapText="1"/>
    </xf>
    <xf numFmtId="0" fontId="9" fillId="0" borderId="1" xfId="0" applyFont="1" applyBorder="1" applyAlignment="1">
      <alignment horizontal="center" wrapText="1"/>
    </xf>
    <xf numFmtId="0" fontId="19" fillId="0" borderId="1" xfId="0" applyFont="1" applyBorder="1" applyAlignment="1">
      <alignment horizontal="center" wrapText="1"/>
    </xf>
    <xf numFmtId="166" fontId="19" fillId="0" borderId="1" xfId="0" applyNumberFormat="1" applyFont="1" applyBorder="1" applyAlignment="1">
      <alignment horizontal="center" wrapText="1"/>
    </xf>
    <xf numFmtId="0" fontId="18" fillId="0" borderId="14" xfId="0" applyFont="1" applyBorder="1" applyAlignment="1">
      <alignment horizontal="center" vertical="center" wrapText="1"/>
    </xf>
    <xf numFmtId="0" fontId="0" fillId="0" borderId="14" xfId="0" applyFont="1" applyBorder="1" applyAlignment="1">
      <alignment vertical="top" wrapText="1"/>
    </xf>
    <xf numFmtId="0" fontId="0" fillId="0" borderId="15" xfId="0" applyFont="1" applyBorder="1" applyAlignment="1">
      <alignment vertical="top" wrapText="1"/>
    </xf>
    <xf numFmtId="0" fontId="19" fillId="0" borderId="1" xfId="0" applyFont="1" applyBorder="1" applyAlignment="1">
      <alignment horizontal="center" vertical="center" wrapText="1"/>
    </xf>
    <xf numFmtId="0" fontId="0" fillId="0" borderId="0" xfId="0" applyFont="1" applyBorder="1" applyAlignment="1">
      <alignment wrapText="1"/>
    </xf>
    <xf numFmtId="0" fontId="1" fillId="0" borderId="0" xfId="0" applyFont="1" applyBorder="1" applyAlignment="1">
      <alignment horizontal="center" vertical="center" wrapText="1"/>
    </xf>
    <xf numFmtId="0" fontId="0" fillId="0" borderId="0" xfId="0" applyFont="1" applyBorder="1" applyAlignment="1">
      <alignment horizont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5" fillId="0" borderId="1" xfId="0" applyFont="1" applyBorder="1" applyAlignment="1">
      <alignment horizontal="center" vertical="top" wrapText="1"/>
    </xf>
    <xf numFmtId="3" fontId="3" fillId="0" borderId="1" xfId="0" applyNumberFormat="1" applyFont="1" applyFill="1" applyBorder="1" applyAlignment="1">
      <alignment horizontal="center" vertical="top" wrapText="1"/>
    </xf>
    <xf numFmtId="3" fontId="12" fillId="0" borderId="1" xfId="0" applyNumberFormat="1" applyFont="1" applyFill="1" applyBorder="1" applyAlignment="1">
      <alignment horizontal="center" vertical="top" wrapText="1"/>
    </xf>
    <xf numFmtId="0" fontId="2" fillId="0" borderId="0" xfId="0" applyNumberFormat="1" applyFont="1" applyFill="1" applyAlignment="1">
      <alignment horizontal="left" wrapText="1"/>
    </xf>
    <xf numFmtId="2" fontId="2" fillId="0" borderId="0" xfId="0" applyNumberFormat="1" applyFont="1" applyFill="1" applyAlignment="1">
      <alignment horizontal="left" wrapText="1"/>
    </xf>
    <xf numFmtId="0" fontId="2" fillId="0" borderId="0" xfId="0" applyFont="1" applyFill="1" applyAlignment="1">
      <alignment horizontal="left" wrapText="1"/>
    </xf>
    <xf numFmtId="3" fontId="3" fillId="0" borderId="2" xfId="0" applyNumberFormat="1" applyFont="1" applyFill="1" applyBorder="1" applyAlignment="1">
      <alignment horizontal="center" vertical="top" wrapText="1"/>
    </xf>
    <xf numFmtId="3" fontId="3" fillId="0" borderId="3" xfId="0" applyNumberFormat="1" applyFont="1" applyFill="1" applyBorder="1" applyAlignment="1">
      <alignment horizontal="center" vertical="top" wrapText="1"/>
    </xf>
    <xf numFmtId="3" fontId="3" fillId="0" borderId="4" xfId="0" applyNumberFormat="1" applyFont="1" applyFill="1" applyBorder="1" applyAlignment="1">
      <alignment horizontal="center" vertical="top" wrapText="1"/>
    </xf>
    <xf numFmtId="0" fontId="2" fillId="0" borderId="0" xfId="0" applyFont="1" applyFill="1" applyAlignment="1">
      <alignment horizontal="left" vertical="top" wrapText="1"/>
    </xf>
    <xf numFmtId="0" fontId="2" fillId="0" borderId="0" xfId="0" applyFont="1" applyFill="1" applyAlignment="1">
      <alignment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tabSelected="1" workbookViewId="0">
      <selection activeCell="D39" sqref="D39"/>
    </sheetView>
  </sheetViews>
  <sheetFormatPr defaultRowHeight="12.75" x14ac:dyDescent="0.2"/>
  <cols>
    <col min="1" max="1" width="1" customWidth="1"/>
    <col min="2" max="2" width="9.7109375" customWidth="1"/>
    <col min="3" max="3" width="12.85546875" bestFit="1" customWidth="1"/>
    <col min="4" max="4" width="15.5703125" bestFit="1" customWidth="1"/>
    <col min="5" max="5" width="18.5703125" customWidth="1"/>
    <col min="6" max="6" width="15.5703125" bestFit="1" customWidth="1"/>
    <col min="7" max="7" width="12.85546875" customWidth="1"/>
  </cols>
  <sheetData>
    <row r="2" spans="2:7" ht="15.75" x14ac:dyDescent="0.2">
      <c r="B2" s="115" t="s">
        <v>21</v>
      </c>
      <c r="C2" s="116"/>
      <c r="D2" s="116"/>
      <c r="E2" s="116"/>
      <c r="F2" s="116"/>
      <c r="G2" s="117"/>
    </row>
    <row r="3" spans="2:7" ht="24" customHeight="1" x14ac:dyDescent="0.2">
      <c r="B3" s="21"/>
      <c r="C3" s="118" t="s">
        <v>22</v>
      </c>
      <c r="D3" s="119"/>
      <c r="E3" s="22" t="s">
        <v>23</v>
      </c>
      <c r="F3" s="118"/>
      <c r="G3" s="119"/>
    </row>
    <row r="4" spans="2:7" x14ac:dyDescent="0.2">
      <c r="B4" s="18"/>
      <c r="C4" s="20" t="s">
        <v>8</v>
      </c>
      <c r="D4" s="20" t="s">
        <v>9</v>
      </c>
      <c r="E4" s="20" t="s">
        <v>10</v>
      </c>
      <c r="F4" s="20" t="s">
        <v>11</v>
      </c>
      <c r="G4" s="20" t="s">
        <v>12</v>
      </c>
    </row>
    <row r="5" spans="2:7" ht="51" x14ac:dyDescent="0.2">
      <c r="B5" s="20" t="s">
        <v>24</v>
      </c>
      <c r="C5" s="20" t="s">
        <v>30</v>
      </c>
      <c r="D5" s="20" t="s">
        <v>25</v>
      </c>
      <c r="E5" s="24" t="s">
        <v>26</v>
      </c>
      <c r="F5" s="20" t="s">
        <v>27</v>
      </c>
      <c r="G5" s="20" t="s">
        <v>21</v>
      </c>
    </row>
    <row r="6" spans="2:7" x14ac:dyDescent="0.2">
      <c r="B6" s="20"/>
      <c r="C6" s="20"/>
      <c r="D6" s="20"/>
      <c r="E6" s="20"/>
      <c r="F6" s="20"/>
      <c r="G6" s="20" t="s">
        <v>28</v>
      </c>
    </row>
    <row r="7" spans="2:7" x14ac:dyDescent="0.2">
      <c r="B7" s="23">
        <v>1</v>
      </c>
      <c r="C7" s="72">
        <f>'Respondent Burden'!M9</f>
        <v>0</v>
      </c>
      <c r="D7" s="72">
        <f>'Respondent Burden'!M8</f>
        <v>158</v>
      </c>
      <c r="E7" s="73">
        <v>0</v>
      </c>
      <c r="F7" s="72">
        <v>0</v>
      </c>
      <c r="G7" s="72">
        <f>C7+D7+E7-F7</f>
        <v>158</v>
      </c>
    </row>
    <row r="8" spans="2:7" x14ac:dyDescent="0.2">
      <c r="B8" s="23">
        <v>2</v>
      </c>
      <c r="C8" s="73">
        <f>C7</f>
        <v>0</v>
      </c>
      <c r="D8" s="73">
        <f>G7</f>
        <v>158</v>
      </c>
      <c r="E8" s="73">
        <v>0</v>
      </c>
      <c r="F8" s="73">
        <v>0</v>
      </c>
      <c r="G8" s="73">
        <f t="shared" ref="G8:G9" si="0">C8+D8+E8-F8</f>
        <v>158</v>
      </c>
    </row>
    <row r="9" spans="2:7" x14ac:dyDescent="0.2">
      <c r="B9" s="23">
        <v>3</v>
      </c>
      <c r="C9" s="73">
        <f>C7</f>
        <v>0</v>
      </c>
      <c r="D9" s="73">
        <f>G8</f>
        <v>158</v>
      </c>
      <c r="E9" s="73">
        <v>0</v>
      </c>
      <c r="F9" s="73">
        <v>0</v>
      </c>
      <c r="G9" s="73">
        <f t="shared" si="0"/>
        <v>158</v>
      </c>
    </row>
    <row r="10" spans="2:7" s="11" customFormat="1" x14ac:dyDescent="0.2">
      <c r="B10" s="23" t="s">
        <v>29</v>
      </c>
      <c r="C10" s="72">
        <f>AVERAGE(C7:C9)</f>
        <v>0</v>
      </c>
      <c r="D10" s="72">
        <f t="shared" ref="D10:G10" si="1">AVERAGE(D7:D9)</f>
        <v>158</v>
      </c>
      <c r="E10" s="72">
        <f t="shared" si="1"/>
        <v>0</v>
      </c>
      <c r="F10" s="72">
        <f t="shared" si="1"/>
        <v>0</v>
      </c>
      <c r="G10" s="72">
        <f t="shared" si="1"/>
        <v>158</v>
      </c>
    </row>
    <row r="11" spans="2:7" ht="14.25" x14ac:dyDescent="0.2">
      <c r="B11" t="s">
        <v>48</v>
      </c>
    </row>
  </sheetData>
  <mergeCells count="3">
    <mergeCell ref="B2:G2"/>
    <mergeCell ref="C3:D3"/>
    <mergeCell ref="F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4"/>
  <sheetViews>
    <sheetView workbookViewId="0">
      <selection activeCell="F15" sqref="F15"/>
    </sheetView>
  </sheetViews>
  <sheetFormatPr defaultColWidth="9.140625" defaultRowHeight="12.75" x14ac:dyDescent="0.2"/>
  <cols>
    <col min="1" max="1" width="0.7109375" style="11" customWidth="1"/>
    <col min="2" max="2" width="31.28515625" style="11" customWidth="1"/>
    <col min="3" max="4" width="10" style="11" customWidth="1"/>
    <col min="5" max="5" width="16" style="11" customWidth="1"/>
    <col min="6" max="6" width="10.5703125" style="11" customWidth="1"/>
    <col min="7" max="7" width="1" style="11" customWidth="1"/>
    <col min="8" max="16384" width="9.140625" style="11"/>
  </cols>
  <sheetData>
    <row r="2" spans="2:8" ht="15.75" customHeight="1" x14ac:dyDescent="0.2">
      <c r="B2" s="120" t="s">
        <v>3</v>
      </c>
      <c r="C2" s="120"/>
      <c r="D2" s="120"/>
      <c r="E2" s="120"/>
      <c r="F2" s="120"/>
      <c r="G2" s="56"/>
    </row>
    <row r="3" spans="2:8" ht="63.75" customHeight="1" x14ac:dyDescent="0.2">
      <c r="B3" s="14" t="s">
        <v>4</v>
      </c>
      <c r="C3" s="13" t="s">
        <v>13</v>
      </c>
      <c r="D3" s="13" t="s">
        <v>5</v>
      </c>
      <c r="E3" s="12" t="s">
        <v>6</v>
      </c>
      <c r="F3" s="14" t="s">
        <v>7</v>
      </c>
      <c r="G3" s="57"/>
    </row>
    <row r="4" spans="2:8" x14ac:dyDescent="0.2">
      <c r="B4" s="41" t="s">
        <v>39</v>
      </c>
      <c r="C4" s="42">
        <f>'Respondent Burden'!F13</f>
        <v>0</v>
      </c>
      <c r="D4" s="42">
        <f>'Respondent Burden'!D13</f>
        <v>1</v>
      </c>
      <c r="E4" s="44">
        <v>0</v>
      </c>
      <c r="F4" s="44">
        <f t="shared" ref="F4:F10" si="0">C4*D4+E4</f>
        <v>0</v>
      </c>
      <c r="G4" s="58"/>
    </row>
    <row r="5" spans="2:8" x14ac:dyDescent="0.2">
      <c r="B5" s="41" t="s">
        <v>34</v>
      </c>
      <c r="C5" s="42">
        <f>'Respondent Burden'!F14</f>
        <v>0</v>
      </c>
      <c r="D5" s="42">
        <f>'Respondent Burden'!D14</f>
        <v>1</v>
      </c>
      <c r="E5" s="44">
        <v>0</v>
      </c>
      <c r="F5" s="44">
        <f t="shared" si="0"/>
        <v>0</v>
      </c>
      <c r="G5" s="58"/>
    </row>
    <row r="6" spans="2:8" x14ac:dyDescent="0.2">
      <c r="B6" s="41" t="s">
        <v>58</v>
      </c>
      <c r="C6" s="42">
        <f>'Respondent Burden'!F15</f>
        <v>0</v>
      </c>
      <c r="D6" s="42">
        <f>'Respondent Burden'!D15</f>
        <v>1</v>
      </c>
      <c r="E6" s="44">
        <v>0</v>
      </c>
      <c r="F6" s="44">
        <f t="shared" si="0"/>
        <v>0</v>
      </c>
      <c r="G6" s="58"/>
      <c r="H6" s="59"/>
    </row>
    <row r="7" spans="2:8" x14ac:dyDescent="0.2">
      <c r="B7" s="41" t="s">
        <v>102</v>
      </c>
      <c r="C7" s="42">
        <f>'Respondent Burden'!F16</f>
        <v>0</v>
      </c>
      <c r="D7" s="42">
        <v>1</v>
      </c>
      <c r="E7" s="44">
        <v>0</v>
      </c>
      <c r="F7" s="44">
        <f t="shared" si="0"/>
        <v>0</v>
      </c>
      <c r="G7" s="58"/>
      <c r="H7" s="59"/>
    </row>
    <row r="8" spans="2:8" x14ac:dyDescent="0.2">
      <c r="B8" s="41" t="s">
        <v>56</v>
      </c>
      <c r="C8" s="42">
        <f>'Respondent Burden'!F17</f>
        <v>142</v>
      </c>
      <c r="D8" s="42">
        <f>'Respondent Burden'!D17</f>
        <v>2</v>
      </c>
      <c r="E8" s="44">
        <v>0</v>
      </c>
      <c r="F8" s="44">
        <f t="shared" si="0"/>
        <v>284</v>
      </c>
      <c r="G8" s="58"/>
    </row>
    <row r="9" spans="2:8" x14ac:dyDescent="0.2">
      <c r="B9" s="41" t="s">
        <v>77</v>
      </c>
      <c r="C9" s="42">
        <f>'Respondent Burden'!F18</f>
        <v>16</v>
      </c>
      <c r="D9" s="42">
        <v>4</v>
      </c>
      <c r="E9" s="44">
        <v>0</v>
      </c>
      <c r="F9" s="44">
        <f t="shared" si="0"/>
        <v>64</v>
      </c>
      <c r="G9" s="58"/>
      <c r="H9" s="11" t="s">
        <v>104</v>
      </c>
    </row>
    <row r="10" spans="2:8" x14ac:dyDescent="0.2">
      <c r="B10" s="41" t="s">
        <v>57</v>
      </c>
      <c r="C10" s="42">
        <f>'Respondent Burden'!F19</f>
        <v>126</v>
      </c>
      <c r="D10" s="82">
        <f>'Respondent Burden'!D19</f>
        <v>0.5</v>
      </c>
      <c r="E10" s="44">
        <v>0</v>
      </c>
      <c r="F10" s="44">
        <f t="shared" si="0"/>
        <v>63</v>
      </c>
      <c r="G10" s="58"/>
    </row>
    <row r="11" spans="2:8" x14ac:dyDescent="0.2">
      <c r="B11" s="43"/>
      <c r="C11" s="43"/>
      <c r="D11" s="43"/>
      <c r="E11" s="103" t="s">
        <v>14</v>
      </c>
      <c r="F11" s="103">
        <f>SUM(F4:F10)</f>
        <v>411</v>
      </c>
      <c r="G11" s="57"/>
      <c r="H11" s="15" t="s">
        <v>103</v>
      </c>
    </row>
    <row r="14" spans="2:8" x14ac:dyDescent="0.2">
      <c r="B14" s="53"/>
      <c r="C14" s="54"/>
      <c r="D14" s="54"/>
      <c r="E14" s="54"/>
      <c r="F14" s="55"/>
      <c r="G14" s="55"/>
    </row>
  </sheetData>
  <mergeCells count="1">
    <mergeCell ref="B2:F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90" zoomScaleNormal="90" zoomScaleSheetLayoutView="55" workbookViewId="0">
      <selection activeCell="G30" sqref="G30:I30"/>
    </sheetView>
  </sheetViews>
  <sheetFormatPr defaultColWidth="9.140625" defaultRowHeight="12.75" x14ac:dyDescent="0.2"/>
  <cols>
    <col min="1" max="1" width="0.7109375" style="4" customWidth="1"/>
    <col min="2" max="2" width="47.7109375" style="4" customWidth="1"/>
    <col min="3" max="4" width="14.5703125" style="4" customWidth="1"/>
    <col min="5" max="5" width="15.140625" style="4" customWidth="1"/>
    <col min="6" max="6" width="13" style="4" bestFit="1" customWidth="1"/>
    <col min="7" max="9" width="13" style="4" customWidth="1"/>
    <col min="10" max="10" width="14.85546875" style="7" customWidth="1"/>
    <col min="11" max="11" width="108" style="98" customWidth="1"/>
    <col min="12" max="12" width="12.7109375" style="4" customWidth="1"/>
    <col min="13" max="13" width="9.7109375" style="4" customWidth="1"/>
    <col min="14" max="14" width="9.140625" style="4"/>
    <col min="15" max="15" width="5" style="4" customWidth="1"/>
    <col min="16" max="19" width="9.140625" style="4"/>
    <col min="20" max="20" width="15.42578125" style="4" customWidth="1"/>
    <col min="21" max="16384" width="9.140625" style="4"/>
  </cols>
  <sheetData>
    <row r="1" spans="1:13" ht="15.75" x14ac:dyDescent="0.25">
      <c r="A1" s="5"/>
      <c r="B1" s="16" t="s">
        <v>60</v>
      </c>
      <c r="C1" s="5"/>
      <c r="D1" s="5"/>
      <c r="E1" s="5"/>
      <c r="F1" s="5"/>
      <c r="G1" s="5"/>
      <c r="H1" s="5"/>
      <c r="I1" s="5"/>
      <c r="J1" s="8"/>
      <c r="K1" s="97"/>
    </row>
    <row r="2" spans="1:13" x14ac:dyDescent="0.2">
      <c r="L2" s="1" t="s">
        <v>0</v>
      </c>
      <c r="M2" s="26">
        <v>112.98</v>
      </c>
    </row>
    <row r="3" spans="1:13" s="3" customFormat="1" ht="51" x14ac:dyDescent="0.2">
      <c r="A3" s="2"/>
      <c r="B3" s="74" t="s">
        <v>45</v>
      </c>
      <c r="C3" s="60" t="s">
        <v>61</v>
      </c>
      <c r="D3" s="60" t="s">
        <v>62</v>
      </c>
      <c r="E3" s="60" t="s">
        <v>63</v>
      </c>
      <c r="F3" s="60" t="s">
        <v>64</v>
      </c>
      <c r="G3" s="60" t="s">
        <v>65</v>
      </c>
      <c r="H3" s="60" t="s">
        <v>66</v>
      </c>
      <c r="I3" s="60" t="s">
        <v>67</v>
      </c>
      <c r="J3" s="6" t="s">
        <v>68</v>
      </c>
      <c r="K3" s="102" t="s">
        <v>134</v>
      </c>
      <c r="L3" s="1" t="s">
        <v>1</v>
      </c>
      <c r="M3" s="26">
        <v>149.35</v>
      </c>
    </row>
    <row r="4" spans="1:13" s="5" customFormat="1" x14ac:dyDescent="0.2">
      <c r="B4" s="61" t="s">
        <v>15</v>
      </c>
      <c r="C4" s="48" t="s">
        <v>32</v>
      </c>
      <c r="D4" s="48"/>
      <c r="E4" s="48"/>
      <c r="F4" s="48"/>
      <c r="G4" s="48"/>
      <c r="H4" s="48"/>
      <c r="I4" s="48"/>
      <c r="J4" s="62"/>
      <c r="K4" s="99"/>
      <c r="L4" s="29" t="s">
        <v>2</v>
      </c>
      <c r="M4" s="30">
        <v>54.81</v>
      </c>
    </row>
    <row r="5" spans="1:13" x14ac:dyDescent="0.2">
      <c r="B5" s="61" t="s">
        <v>31</v>
      </c>
      <c r="C5" s="48" t="s">
        <v>32</v>
      </c>
      <c r="D5" s="48"/>
      <c r="E5" s="48"/>
      <c r="F5" s="48"/>
      <c r="G5" s="48"/>
      <c r="H5" s="48"/>
      <c r="I5" s="48"/>
      <c r="J5" s="62"/>
    </row>
    <row r="6" spans="1:13" s="5" customFormat="1" x14ac:dyDescent="0.2">
      <c r="B6" s="61" t="s">
        <v>16</v>
      </c>
      <c r="C6" s="48"/>
      <c r="D6" s="48"/>
      <c r="E6" s="48"/>
      <c r="F6" s="48"/>
      <c r="G6" s="48"/>
      <c r="H6" s="48"/>
      <c r="I6" s="48"/>
      <c r="J6" s="62"/>
      <c r="K6" s="99"/>
    </row>
    <row r="7" spans="1:13" ht="15.75" x14ac:dyDescent="0.2">
      <c r="A7" s="5"/>
      <c r="B7" s="63" t="s">
        <v>101</v>
      </c>
      <c r="C7" s="48">
        <v>1</v>
      </c>
      <c r="D7" s="48">
        <v>1</v>
      </c>
      <c r="E7" s="49">
        <f>C7*D7</f>
        <v>1</v>
      </c>
      <c r="F7" s="49">
        <f>M8</f>
        <v>158</v>
      </c>
      <c r="G7" s="49">
        <f>E7*F7</f>
        <v>158</v>
      </c>
      <c r="H7" s="49">
        <f>G7*0.05</f>
        <v>7.9</v>
      </c>
      <c r="I7" s="49">
        <f>G7*0.1</f>
        <v>15.8</v>
      </c>
      <c r="J7" s="62">
        <f>G7*$M$2+H7*$M$3+I7*$M$4</f>
        <v>19896.703000000001</v>
      </c>
      <c r="L7" s="36" t="s">
        <v>43</v>
      </c>
      <c r="M7" s="36" t="s">
        <v>42</v>
      </c>
    </row>
    <row r="8" spans="1:13" x14ac:dyDescent="0.2">
      <c r="A8" s="5"/>
      <c r="B8" s="63" t="s">
        <v>17</v>
      </c>
      <c r="C8" s="48"/>
      <c r="D8" s="48"/>
      <c r="E8" s="48"/>
      <c r="F8" s="48"/>
      <c r="G8" s="48"/>
      <c r="H8" s="48"/>
      <c r="I8" s="48"/>
      <c r="J8" s="62"/>
      <c r="L8" s="34" t="s">
        <v>36</v>
      </c>
      <c r="M8" s="35">
        <v>158</v>
      </c>
    </row>
    <row r="9" spans="1:13" ht="15.75" x14ac:dyDescent="0.2">
      <c r="A9" s="5"/>
      <c r="B9" s="65" t="s">
        <v>81</v>
      </c>
      <c r="C9" s="48">
        <v>30</v>
      </c>
      <c r="D9" s="48">
        <v>7.0000000000000007E-2</v>
      </c>
      <c r="E9" s="49">
        <f>C9*D9</f>
        <v>2.1</v>
      </c>
      <c r="F9" s="49">
        <v>0</v>
      </c>
      <c r="G9" s="49">
        <f>E9*F9</f>
        <v>0</v>
      </c>
      <c r="H9" s="49">
        <f>G9*0.05</f>
        <v>0</v>
      </c>
      <c r="I9" s="49">
        <f>G9*0.1</f>
        <v>0</v>
      </c>
      <c r="J9" s="66">
        <f>G9*$M$2+H9*$M$3+I9*$M$4</f>
        <v>0</v>
      </c>
      <c r="K9" s="98" t="s">
        <v>99</v>
      </c>
      <c r="L9" s="34" t="s">
        <v>37</v>
      </c>
      <c r="M9" s="35">
        <v>0</v>
      </c>
    </row>
    <row r="10" spans="1:13" ht="15.75" x14ac:dyDescent="0.2">
      <c r="A10" s="5"/>
      <c r="B10" s="65" t="s">
        <v>46</v>
      </c>
      <c r="C10" s="48">
        <v>30</v>
      </c>
      <c r="D10" s="48">
        <v>7.0000000000000007E-2</v>
      </c>
      <c r="E10" s="49">
        <f>C10*D10</f>
        <v>2.1</v>
      </c>
      <c r="F10" s="49">
        <f>0.2*F9</f>
        <v>0</v>
      </c>
      <c r="G10" s="49">
        <f>E10*F10</f>
        <v>0</v>
      </c>
      <c r="H10" s="49">
        <f>G10*0.05</f>
        <v>0</v>
      </c>
      <c r="I10" s="49">
        <f>G10*0.1</f>
        <v>0</v>
      </c>
      <c r="J10" s="66">
        <f>G10*$M$2+H10*$M$3+I10*$M$4</f>
        <v>0</v>
      </c>
      <c r="K10" s="98" t="s">
        <v>99</v>
      </c>
      <c r="L10" s="19"/>
      <c r="M10" s="19"/>
    </row>
    <row r="11" spans="1:13" x14ac:dyDescent="0.2">
      <c r="A11" s="5"/>
      <c r="B11" s="63" t="s">
        <v>49</v>
      </c>
      <c r="C11" s="48" t="s">
        <v>38</v>
      </c>
      <c r="D11" s="48"/>
      <c r="E11" s="48"/>
      <c r="F11" s="48"/>
      <c r="G11" s="48"/>
      <c r="H11" s="48"/>
      <c r="I11" s="48"/>
      <c r="J11" s="62"/>
      <c r="K11" s="99"/>
      <c r="L11" s="37"/>
      <c r="M11" s="19"/>
    </row>
    <row r="12" spans="1:13" x14ac:dyDescent="0.2">
      <c r="B12" s="63" t="s">
        <v>50</v>
      </c>
      <c r="C12" s="48"/>
      <c r="D12" s="48"/>
      <c r="E12" s="48"/>
      <c r="F12" s="48"/>
      <c r="G12" s="48"/>
      <c r="H12" s="48"/>
      <c r="I12" s="48"/>
      <c r="J12" s="62"/>
      <c r="K12" s="100"/>
    </row>
    <row r="13" spans="1:13" ht="15.75" x14ac:dyDescent="0.2">
      <c r="B13" s="65" t="s">
        <v>82</v>
      </c>
      <c r="C13" s="48">
        <v>2</v>
      </c>
      <c r="D13" s="48">
        <v>1</v>
      </c>
      <c r="E13" s="49">
        <f>C13*D13</f>
        <v>2</v>
      </c>
      <c r="F13" s="49">
        <f>M9</f>
        <v>0</v>
      </c>
      <c r="G13" s="49">
        <f t="shared" ref="G13:G15" si="0">E13*F13</f>
        <v>0</v>
      </c>
      <c r="H13" s="49">
        <f t="shared" ref="H13:H15" si="1">G13*0.05</f>
        <v>0</v>
      </c>
      <c r="I13" s="49">
        <f t="shared" ref="I13:I15" si="2">G13*0.1</f>
        <v>0</v>
      </c>
      <c r="J13" s="66">
        <f>G13*$M$2+H13*$M$3+I13*$M$4</f>
        <v>0</v>
      </c>
      <c r="K13" s="99"/>
    </row>
    <row r="14" spans="1:13" ht="15.75" x14ac:dyDescent="0.2">
      <c r="B14" s="65" t="s">
        <v>83</v>
      </c>
      <c r="C14" s="48">
        <v>2</v>
      </c>
      <c r="D14" s="48">
        <v>1</v>
      </c>
      <c r="E14" s="49">
        <f t="shared" ref="E14" si="3">C14*D14</f>
        <v>2</v>
      </c>
      <c r="F14" s="49">
        <f>M9</f>
        <v>0</v>
      </c>
      <c r="G14" s="49">
        <f>E14*F14</f>
        <v>0</v>
      </c>
      <c r="H14" s="49">
        <f>G14*0.05</f>
        <v>0</v>
      </c>
      <c r="I14" s="49">
        <f>G14*0.1</f>
        <v>0</v>
      </c>
      <c r="J14" s="66">
        <f>G14*$M$2+H14*$M$3+I14*$M$4</f>
        <v>0</v>
      </c>
      <c r="K14" s="99"/>
    </row>
    <row r="15" spans="1:13" x14ac:dyDescent="0.2">
      <c r="B15" s="65" t="s">
        <v>58</v>
      </c>
      <c r="C15" s="48">
        <v>2</v>
      </c>
      <c r="D15" s="48">
        <v>1</v>
      </c>
      <c r="E15" s="49">
        <f t="shared" ref="E15" si="4">C15*D15</f>
        <v>2</v>
      </c>
      <c r="F15" s="49">
        <f>M9</f>
        <v>0</v>
      </c>
      <c r="G15" s="49">
        <f t="shared" si="0"/>
        <v>0</v>
      </c>
      <c r="H15" s="49">
        <f t="shared" si="1"/>
        <v>0</v>
      </c>
      <c r="I15" s="49">
        <f t="shared" si="2"/>
        <v>0</v>
      </c>
      <c r="J15" s="66">
        <f>G15*$M$2+H15*$M$3+I15*$M$4</f>
        <v>0</v>
      </c>
      <c r="K15" s="99"/>
    </row>
    <row r="16" spans="1:13" ht="15.75" x14ac:dyDescent="0.2">
      <c r="B16" s="65" t="s">
        <v>84</v>
      </c>
      <c r="C16" s="48" t="s">
        <v>38</v>
      </c>
      <c r="D16" s="48"/>
      <c r="E16" s="49"/>
      <c r="F16" s="49"/>
      <c r="G16" s="49"/>
      <c r="H16" s="49"/>
      <c r="I16" s="49"/>
      <c r="J16" s="66"/>
    </row>
    <row r="17" spans="1:14" ht="15.75" x14ac:dyDescent="0.2">
      <c r="B17" s="65" t="s">
        <v>88</v>
      </c>
      <c r="C17" s="48">
        <v>5</v>
      </c>
      <c r="D17" s="48">
        <v>2</v>
      </c>
      <c r="E17" s="49">
        <f t="shared" ref="E17:E18" si="5">C17*D17</f>
        <v>10</v>
      </c>
      <c r="F17" s="49">
        <f>M8-F18</f>
        <v>142</v>
      </c>
      <c r="G17" s="49">
        <f t="shared" ref="G17" si="6">E17*F17</f>
        <v>1420</v>
      </c>
      <c r="H17" s="49">
        <f t="shared" ref="H17" si="7">G17*0.05</f>
        <v>71</v>
      </c>
      <c r="I17" s="49">
        <f t="shared" ref="I17" si="8">G17*0.1</f>
        <v>142</v>
      </c>
      <c r="J17" s="62">
        <f>G17*$M$2+H17*$M$3+I17*$M$4</f>
        <v>178818.47</v>
      </c>
      <c r="K17" s="98" t="s">
        <v>78</v>
      </c>
    </row>
    <row r="18" spans="1:14" ht="15.75" x14ac:dyDescent="0.2">
      <c r="B18" s="65" t="s">
        <v>89</v>
      </c>
      <c r="C18" s="48">
        <v>5</v>
      </c>
      <c r="D18" s="48">
        <v>4</v>
      </c>
      <c r="E18" s="49">
        <f t="shared" si="5"/>
        <v>20</v>
      </c>
      <c r="F18" s="49">
        <f>ROUND(0.1*M8,0)</f>
        <v>16</v>
      </c>
      <c r="G18" s="49">
        <f t="shared" ref="G18" si="9">E18*F18</f>
        <v>320</v>
      </c>
      <c r="H18" s="49">
        <f t="shared" ref="H18" si="10">G18*0.05</f>
        <v>16</v>
      </c>
      <c r="I18" s="49">
        <f t="shared" ref="I18" si="11">G18*0.1</f>
        <v>32</v>
      </c>
      <c r="J18" s="62">
        <f>G18*$M$2+H18*$M$3+I18*$M$4</f>
        <v>40297.119999999995</v>
      </c>
      <c r="K18" s="98" t="s">
        <v>79</v>
      </c>
    </row>
    <row r="19" spans="1:14" ht="15.75" x14ac:dyDescent="0.2">
      <c r="B19" s="65" t="s">
        <v>91</v>
      </c>
      <c r="C19" s="48">
        <v>4</v>
      </c>
      <c r="D19" s="48">
        <v>0.5</v>
      </c>
      <c r="E19" s="49">
        <f t="shared" ref="E19" si="12">C19*D19</f>
        <v>2</v>
      </c>
      <c r="F19" s="49">
        <f>ROUND(0.8*M8,0)</f>
        <v>126</v>
      </c>
      <c r="G19" s="49">
        <f t="shared" ref="G19" si="13">E19*F19</f>
        <v>252</v>
      </c>
      <c r="H19" s="50">
        <f t="shared" ref="H19" si="14">G19*0.05</f>
        <v>12.600000000000001</v>
      </c>
      <c r="I19" s="50">
        <f t="shared" ref="I19" si="15">G19*0.1</f>
        <v>25.200000000000003</v>
      </c>
      <c r="J19" s="62">
        <f>G19*$M$2+H19*$M$3+I19*$M$4</f>
        <v>31733.982000000004</v>
      </c>
    </row>
    <row r="20" spans="1:14" ht="13.5" x14ac:dyDescent="0.2">
      <c r="B20" s="67" t="s">
        <v>40</v>
      </c>
      <c r="C20" s="69"/>
      <c r="D20" s="69"/>
      <c r="E20" s="69"/>
      <c r="F20" s="81"/>
      <c r="G20" s="122">
        <f>SUM(G7:I19)</f>
        <v>2472.4999999999995</v>
      </c>
      <c r="H20" s="122"/>
      <c r="I20" s="122"/>
      <c r="J20" s="70">
        <f>SUM(J7:J19)</f>
        <v>270746.27500000002</v>
      </c>
    </row>
    <row r="21" spans="1:14" x14ac:dyDescent="0.2">
      <c r="B21" s="61" t="s">
        <v>18</v>
      </c>
      <c r="C21" s="48"/>
      <c r="D21" s="48"/>
      <c r="E21" s="48"/>
      <c r="F21" s="48"/>
      <c r="G21" s="48"/>
      <c r="H21" s="48"/>
      <c r="I21" s="48"/>
      <c r="J21" s="62"/>
    </row>
    <row r="22" spans="1:14" x14ac:dyDescent="0.2">
      <c r="B22" s="63" t="s">
        <v>70</v>
      </c>
      <c r="C22" s="48" t="s">
        <v>35</v>
      </c>
      <c r="D22" s="48"/>
      <c r="E22" s="48"/>
      <c r="F22" s="48"/>
      <c r="G22" s="48"/>
      <c r="H22" s="48"/>
      <c r="I22" s="48"/>
      <c r="J22" s="62"/>
    </row>
    <row r="23" spans="1:14" x14ac:dyDescent="0.2">
      <c r="B23" s="63" t="s">
        <v>19</v>
      </c>
      <c r="C23" s="48" t="s">
        <v>38</v>
      </c>
      <c r="D23" s="48"/>
      <c r="E23" s="48"/>
      <c r="F23" s="48"/>
      <c r="G23" s="48"/>
      <c r="H23" s="48"/>
      <c r="I23" s="48"/>
      <c r="J23" s="62"/>
    </row>
    <row r="24" spans="1:14" x14ac:dyDescent="0.2">
      <c r="B24" s="63" t="s">
        <v>20</v>
      </c>
      <c r="C24" s="48"/>
      <c r="D24" s="48"/>
      <c r="E24" s="48"/>
      <c r="F24" s="48"/>
      <c r="G24" s="48"/>
      <c r="H24" s="48"/>
      <c r="I24" s="48"/>
      <c r="J24" s="62"/>
    </row>
    <row r="25" spans="1:14" ht="15.75" x14ac:dyDescent="0.2">
      <c r="B25" s="65" t="s">
        <v>92</v>
      </c>
      <c r="C25" s="48">
        <v>1</v>
      </c>
      <c r="D25" s="48">
        <v>12</v>
      </c>
      <c r="E25" s="49">
        <f>C25*D25</f>
        <v>12</v>
      </c>
      <c r="F25" s="49">
        <f>ROUND(0.2*M8,0)</f>
        <v>32</v>
      </c>
      <c r="G25" s="49">
        <f>E25*F25</f>
        <v>384</v>
      </c>
      <c r="H25" s="50">
        <f>G25*0.05</f>
        <v>19.200000000000003</v>
      </c>
      <c r="I25" s="50">
        <f>G25*0.1</f>
        <v>38.400000000000006</v>
      </c>
      <c r="J25" s="62">
        <f>G25*$M$2+H25*$M$3+I25*$M$4</f>
        <v>48356.543999999994</v>
      </c>
      <c r="K25" s="98" t="s">
        <v>87</v>
      </c>
    </row>
    <row r="26" spans="1:14" x14ac:dyDescent="0.2">
      <c r="B26" s="63" t="s">
        <v>47</v>
      </c>
      <c r="C26" s="48"/>
      <c r="D26" s="48"/>
      <c r="E26" s="48"/>
      <c r="F26" s="48"/>
      <c r="G26" s="48"/>
      <c r="H26" s="48"/>
      <c r="I26" s="48"/>
      <c r="J26" s="62"/>
    </row>
    <row r="27" spans="1:14" ht="15.75" x14ac:dyDescent="0.2">
      <c r="B27" s="65" t="s">
        <v>94</v>
      </c>
      <c r="C27" s="48">
        <v>0.25</v>
      </c>
      <c r="D27" s="48">
        <v>365</v>
      </c>
      <c r="E27" s="48">
        <f>D27*C27</f>
        <v>91.25</v>
      </c>
      <c r="F27" s="48">
        <f>ROUND(0.8*M8,0)</f>
        <v>126</v>
      </c>
      <c r="G27" s="49">
        <f t="shared" ref="G27" si="16">E27*F27</f>
        <v>11497.5</v>
      </c>
      <c r="H27" s="49">
        <f t="shared" ref="H27" si="17">G27*0.05</f>
        <v>574.875</v>
      </c>
      <c r="I27" s="49">
        <f t="shared" ref="I27" si="18">G27*0.1</f>
        <v>1149.75</v>
      </c>
      <c r="J27" s="62">
        <f>G27*$M$2+H27*$M$3+I27*$M$4</f>
        <v>1447862.9287500002</v>
      </c>
      <c r="K27" s="98" t="s">
        <v>85</v>
      </c>
    </row>
    <row r="28" spans="1:14" ht="28.5" x14ac:dyDescent="0.2">
      <c r="B28" s="65" t="s">
        <v>95</v>
      </c>
      <c r="C28" s="48">
        <v>0.25</v>
      </c>
      <c r="D28" s="48">
        <v>12</v>
      </c>
      <c r="E28" s="50">
        <f t="shared" ref="E28" si="19">C28*D28</f>
        <v>3</v>
      </c>
      <c r="F28" s="49">
        <f>ROUND(0.2*M8,0)</f>
        <v>32</v>
      </c>
      <c r="G28" s="49">
        <f t="shared" ref="G28" si="20">E28*F28</f>
        <v>96</v>
      </c>
      <c r="H28" s="50">
        <f t="shared" ref="H28" si="21">G28*0.05</f>
        <v>4.8000000000000007</v>
      </c>
      <c r="I28" s="50">
        <f t="shared" ref="I28" si="22">G28*0.1</f>
        <v>9.6000000000000014</v>
      </c>
      <c r="J28" s="62">
        <f>G28*$M$2+H28*$M$3+I28*$M$4</f>
        <v>12089.135999999999</v>
      </c>
      <c r="K28" s="98" t="s">
        <v>86</v>
      </c>
    </row>
    <row r="29" spans="1:14" s="5" customFormat="1" ht="13.5" x14ac:dyDescent="0.2">
      <c r="A29" s="4"/>
      <c r="B29" s="67" t="s">
        <v>41</v>
      </c>
      <c r="C29" s="69"/>
      <c r="D29" s="69"/>
      <c r="E29" s="69"/>
      <c r="F29" s="81"/>
      <c r="G29" s="122">
        <f>SUM(G22:I28)</f>
        <v>13774.125</v>
      </c>
      <c r="H29" s="122"/>
      <c r="I29" s="122"/>
      <c r="J29" s="70">
        <f>SUM(J22:J28)</f>
        <v>1508308.6087500001</v>
      </c>
      <c r="K29" s="99"/>
      <c r="M29" s="4"/>
      <c r="N29" s="4"/>
    </row>
    <row r="30" spans="1:14" ht="15.75" x14ac:dyDescent="0.2">
      <c r="A30" s="5"/>
      <c r="B30" s="40" t="s">
        <v>97</v>
      </c>
      <c r="C30" s="38"/>
      <c r="D30" s="38"/>
      <c r="E30" s="40"/>
      <c r="F30" s="38"/>
      <c r="G30" s="121">
        <f>ROUND(SUM(G20,G29),-2)</f>
        <v>16200</v>
      </c>
      <c r="H30" s="121"/>
      <c r="I30" s="121"/>
      <c r="J30" s="39">
        <f>ROUND(SUM(J20,J29),-4)</f>
        <v>1780000</v>
      </c>
      <c r="K30" s="99"/>
      <c r="M30" s="33" t="s">
        <v>130</v>
      </c>
      <c r="N30" s="5"/>
    </row>
    <row r="31" spans="1:14" ht="15.75" x14ac:dyDescent="0.2">
      <c r="A31" s="5"/>
      <c r="B31" s="40" t="s">
        <v>121</v>
      </c>
      <c r="C31" s="38"/>
      <c r="D31" s="38"/>
      <c r="E31" s="40"/>
      <c r="F31" s="38"/>
      <c r="G31" s="126"/>
      <c r="H31" s="127"/>
      <c r="I31" s="128"/>
      <c r="J31" s="39">
        <f>ROUND('Capital O&amp;M'!G9,-3)</f>
        <v>170000</v>
      </c>
      <c r="K31" s="101"/>
      <c r="L31" s="5"/>
      <c r="M31" s="33" t="s">
        <v>131</v>
      </c>
      <c r="N31" s="5"/>
    </row>
    <row r="32" spans="1:14" ht="15.75" x14ac:dyDescent="0.2">
      <c r="A32" s="5"/>
      <c r="B32" s="40" t="s">
        <v>122</v>
      </c>
      <c r="C32" s="38"/>
      <c r="D32" s="38"/>
      <c r="E32" s="40"/>
      <c r="F32" s="38"/>
      <c r="G32" s="121">
        <f>G30</f>
        <v>16200</v>
      </c>
      <c r="H32" s="121"/>
      <c r="I32" s="121"/>
      <c r="J32" s="39">
        <f>J30+J31</f>
        <v>1950000</v>
      </c>
      <c r="K32" s="101"/>
      <c r="L32" s="5"/>
      <c r="M32" s="5"/>
      <c r="N32" s="5"/>
    </row>
    <row r="33" spans="1:14" s="5" customFormat="1" x14ac:dyDescent="0.2">
      <c r="A33" s="4"/>
      <c r="J33" s="46" t="str">
        <f>ROUND('Respondent Burden'!G30/'# Responses'!F11, 0) &amp;" hrs/resp"</f>
        <v>39 hrs/resp</v>
      </c>
      <c r="K33" s="98"/>
      <c r="L33" s="4"/>
      <c r="M33" s="4"/>
      <c r="N33" s="4"/>
    </row>
    <row r="34" spans="1:14" ht="28.5" customHeight="1" x14ac:dyDescent="0.2">
      <c r="B34" s="123" t="s">
        <v>100</v>
      </c>
      <c r="C34" s="123"/>
      <c r="D34" s="123"/>
      <c r="E34" s="123"/>
      <c r="F34" s="123"/>
      <c r="G34" s="123"/>
      <c r="H34" s="123"/>
      <c r="I34" s="123"/>
      <c r="J34" s="123"/>
    </row>
    <row r="35" spans="1:14" ht="38.25" customHeight="1" x14ac:dyDescent="0.2">
      <c r="B35" s="124" t="s">
        <v>69</v>
      </c>
      <c r="C35" s="124"/>
      <c r="D35" s="124"/>
      <c r="E35" s="124"/>
      <c r="F35" s="124"/>
      <c r="G35" s="124"/>
      <c r="H35" s="124"/>
      <c r="I35" s="124"/>
      <c r="J35" s="124"/>
    </row>
    <row r="36" spans="1:14" ht="17.25" customHeight="1" x14ac:dyDescent="0.2">
      <c r="B36" s="80" t="s">
        <v>133</v>
      </c>
      <c r="C36" s="77"/>
      <c r="D36" s="77"/>
      <c r="E36" s="77"/>
      <c r="F36" s="77"/>
      <c r="G36" s="77"/>
      <c r="H36" s="77"/>
      <c r="I36" s="77"/>
      <c r="J36" s="77"/>
    </row>
    <row r="37" spans="1:14" x14ac:dyDescent="0.2">
      <c r="B37" s="125" t="s">
        <v>90</v>
      </c>
      <c r="C37" s="125"/>
      <c r="D37" s="125"/>
      <c r="E37" s="125"/>
      <c r="F37" s="125"/>
      <c r="G37" s="125"/>
      <c r="H37" s="125"/>
      <c r="I37" s="125"/>
      <c r="J37" s="125"/>
    </row>
    <row r="38" spans="1:14" ht="26.25" customHeight="1" x14ac:dyDescent="0.2">
      <c r="B38" s="125" t="s">
        <v>132</v>
      </c>
      <c r="C38" s="125"/>
      <c r="D38" s="125"/>
      <c r="E38" s="125"/>
      <c r="F38" s="125"/>
      <c r="G38" s="125"/>
      <c r="H38" s="125"/>
      <c r="I38" s="125"/>
      <c r="J38" s="125"/>
      <c r="K38" s="98" t="s">
        <v>98</v>
      </c>
    </row>
    <row r="39" spans="1:14" ht="16.5" customHeight="1" x14ac:dyDescent="0.2">
      <c r="B39" s="125" t="s">
        <v>93</v>
      </c>
      <c r="C39" s="125"/>
      <c r="D39" s="125"/>
      <c r="E39" s="125"/>
      <c r="F39" s="125"/>
      <c r="G39" s="125"/>
      <c r="H39" s="125"/>
      <c r="I39" s="125"/>
      <c r="J39" s="125"/>
    </row>
    <row r="40" spans="1:14" x14ac:dyDescent="0.2">
      <c r="B40" s="4" t="s">
        <v>96</v>
      </c>
    </row>
  </sheetData>
  <mergeCells count="10">
    <mergeCell ref="B39:J39"/>
    <mergeCell ref="G32:I32"/>
    <mergeCell ref="G31:I31"/>
    <mergeCell ref="B37:J37"/>
    <mergeCell ref="B38:J38"/>
    <mergeCell ref="G30:I30"/>
    <mergeCell ref="G20:I20"/>
    <mergeCell ref="G29:I29"/>
    <mergeCell ref="B34:J34"/>
    <mergeCell ref="B35:J35"/>
  </mergeCells>
  <pageMargins left="0.7" right="0.7"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zoomScale="90" zoomScaleNormal="90" workbookViewId="0">
      <selection activeCell="G18" sqref="G18:I18"/>
    </sheetView>
  </sheetViews>
  <sheetFormatPr defaultColWidth="9.140625" defaultRowHeight="12.75" x14ac:dyDescent="0.2"/>
  <cols>
    <col min="1" max="1" width="0.85546875" style="5" customWidth="1"/>
    <col min="2" max="2" width="49.28515625" style="5" bestFit="1" customWidth="1"/>
    <col min="3" max="3" width="13.42578125" style="5" customWidth="1"/>
    <col min="4" max="4" width="12.28515625" style="5" customWidth="1"/>
    <col min="5" max="5" width="14.5703125" style="5" customWidth="1"/>
    <col min="6" max="6" width="13" style="5" bestFit="1" customWidth="1"/>
    <col min="7" max="7" width="15.85546875" style="5" customWidth="1"/>
    <col min="8" max="8" width="15.140625" style="5" bestFit="1" customWidth="1"/>
    <col min="9" max="9" width="14.42578125" style="5" customWidth="1"/>
    <col min="10" max="11" width="11.28515625" style="5" customWidth="1"/>
    <col min="12" max="12" width="2" style="5" customWidth="1"/>
    <col min="13" max="13" width="11" style="5" bestFit="1" customWidth="1"/>
    <col min="14" max="14" width="7.7109375" style="5" customWidth="1"/>
    <col min="15" max="15" width="3.42578125" style="5" customWidth="1"/>
    <col min="16" max="16384" width="9.140625" style="5"/>
  </cols>
  <sheetData>
    <row r="1" spans="2:16" ht="15.75" x14ac:dyDescent="0.25">
      <c r="B1" s="17" t="s">
        <v>59</v>
      </c>
      <c r="C1" s="17"/>
    </row>
    <row r="2" spans="2:16" x14ac:dyDescent="0.2">
      <c r="M2" s="9" t="s">
        <v>0</v>
      </c>
      <c r="N2" s="27">
        <v>48.08</v>
      </c>
    </row>
    <row r="3" spans="2:16" s="2" customFormat="1" ht="63.75" x14ac:dyDescent="0.2">
      <c r="B3" s="74" t="s">
        <v>45</v>
      </c>
      <c r="C3" s="60" t="s">
        <v>72</v>
      </c>
      <c r="D3" s="60" t="s">
        <v>62</v>
      </c>
      <c r="E3" s="60" t="s">
        <v>76</v>
      </c>
      <c r="F3" s="60" t="s">
        <v>73</v>
      </c>
      <c r="G3" s="60" t="s">
        <v>74</v>
      </c>
      <c r="H3" s="60" t="s">
        <v>75</v>
      </c>
      <c r="I3" s="60" t="s">
        <v>67</v>
      </c>
      <c r="J3" s="60" t="s">
        <v>68</v>
      </c>
      <c r="K3" s="83"/>
      <c r="L3" s="10"/>
      <c r="M3" s="9" t="s">
        <v>1</v>
      </c>
      <c r="N3" s="27">
        <v>64.8</v>
      </c>
    </row>
    <row r="4" spans="2:16" x14ac:dyDescent="0.2">
      <c r="B4" s="52" t="s">
        <v>33</v>
      </c>
      <c r="C4" s="48"/>
      <c r="D4" s="48"/>
      <c r="E4" s="48"/>
      <c r="F4" s="49"/>
      <c r="G4" s="49"/>
      <c r="H4" s="50"/>
      <c r="I4" s="49"/>
      <c r="J4" s="51"/>
      <c r="K4" s="84"/>
      <c r="M4" s="9" t="s">
        <v>2</v>
      </c>
      <c r="N4" s="27">
        <v>26.02</v>
      </c>
      <c r="P4" s="29"/>
    </row>
    <row r="5" spans="2:16" ht="15.75" x14ac:dyDescent="0.2">
      <c r="B5" s="63" t="s">
        <v>124</v>
      </c>
      <c r="C5" s="48">
        <v>24</v>
      </c>
      <c r="D5" s="48">
        <f>'Respondent Burden'!D9</f>
        <v>7.0000000000000007E-2</v>
      </c>
      <c r="E5" s="68">
        <f>C5*D5</f>
        <v>1.6800000000000002</v>
      </c>
      <c r="F5" s="49">
        <f>'Respondent Burden'!F9</f>
        <v>0</v>
      </c>
      <c r="G5" s="49">
        <f>E5*F5</f>
        <v>0</v>
      </c>
      <c r="H5" s="49">
        <f>G5*0.05</f>
        <v>0</v>
      </c>
      <c r="I5" s="49">
        <f>G5*0.1</f>
        <v>0</v>
      </c>
      <c r="J5" s="66">
        <f>G5*$N$2+H5*$N$3+I5*$N$4</f>
        <v>0</v>
      </c>
      <c r="K5" s="85"/>
      <c r="P5" s="29"/>
    </row>
    <row r="6" spans="2:16" x14ac:dyDescent="0.2">
      <c r="B6" s="52" t="s">
        <v>52</v>
      </c>
      <c r="C6" s="48"/>
      <c r="D6" s="68"/>
      <c r="E6" s="68"/>
      <c r="F6" s="50"/>
      <c r="G6" s="50"/>
      <c r="H6" s="64"/>
      <c r="I6" s="64"/>
      <c r="J6" s="62"/>
      <c r="K6" s="86"/>
      <c r="M6" s="9"/>
      <c r="N6" s="31"/>
      <c r="P6" s="29"/>
    </row>
    <row r="7" spans="2:16" ht="15.75" x14ac:dyDescent="0.2">
      <c r="B7" s="63" t="s">
        <v>53</v>
      </c>
      <c r="C7" s="48">
        <v>24</v>
      </c>
      <c r="D7" s="48">
        <v>1</v>
      </c>
      <c r="E7" s="68">
        <f>C7*D7</f>
        <v>24</v>
      </c>
      <c r="F7" s="49">
        <f>'Respondent Burden'!F10</f>
        <v>0</v>
      </c>
      <c r="G7" s="49">
        <f>E7*F7</f>
        <v>0</v>
      </c>
      <c r="H7" s="49">
        <f>G7*0.05</f>
        <v>0</v>
      </c>
      <c r="I7" s="49">
        <f>G7*0.1</f>
        <v>0</v>
      </c>
      <c r="J7" s="66">
        <f>G7*$N$2+H7*$N$3+I7*$N$4</f>
        <v>0</v>
      </c>
      <c r="K7" s="85"/>
      <c r="P7" s="29"/>
    </row>
    <row r="8" spans="2:16" x14ac:dyDescent="0.2">
      <c r="B8" s="52" t="s">
        <v>44</v>
      </c>
      <c r="C8" s="48"/>
      <c r="D8" s="48"/>
      <c r="E8" s="48"/>
      <c r="F8" s="49"/>
      <c r="G8" s="49"/>
      <c r="H8" s="50"/>
      <c r="I8" s="49"/>
      <c r="J8" s="51"/>
      <c r="K8" s="84"/>
      <c r="M8" s="28"/>
      <c r="N8" s="32"/>
      <c r="P8" s="29"/>
    </row>
    <row r="9" spans="2:16" ht="15.75" x14ac:dyDescent="0.2">
      <c r="B9" s="63" t="s">
        <v>124</v>
      </c>
      <c r="C9" s="48"/>
      <c r="D9" s="48"/>
      <c r="E9" s="68"/>
      <c r="F9" s="49"/>
      <c r="G9" s="49"/>
      <c r="H9" s="49"/>
      <c r="I9" s="49"/>
      <c r="J9" s="66"/>
      <c r="K9" s="85"/>
      <c r="P9" s="29"/>
    </row>
    <row r="10" spans="2:16" x14ac:dyDescent="0.2">
      <c r="B10" s="71" t="s">
        <v>39</v>
      </c>
      <c r="C10" s="48">
        <v>2</v>
      </c>
      <c r="D10" s="48">
        <f>'Respondent Burden'!D13</f>
        <v>1</v>
      </c>
      <c r="E10" s="48">
        <f>C10*D10</f>
        <v>2</v>
      </c>
      <c r="F10" s="49">
        <f>'Respondent Burden'!F13</f>
        <v>0</v>
      </c>
      <c r="G10" s="49">
        <f>E10*F10</f>
        <v>0</v>
      </c>
      <c r="H10" s="49">
        <f>G10*0.05</f>
        <v>0</v>
      </c>
      <c r="I10" s="49">
        <f>G10*0.1</f>
        <v>0</v>
      </c>
      <c r="J10" s="66">
        <f>G10*$N$2+H10*$N$3+I10*$N$4</f>
        <v>0</v>
      </c>
      <c r="K10" s="85"/>
      <c r="N10" s="32"/>
      <c r="P10" s="29"/>
    </row>
    <row r="11" spans="2:16" x14ac:dyDescent="0.2">
      <c r="B11" s="71" t="s">
        <v>34</v>
      </c>
      <c r="C11" s="48">
        <v>0.5</v>
      </c>
      <c r="D11" s="48">
        <f>'Respondent Burden'!D14</f>
        <v>1</v>
      </c>
      <c r="E11" s="48">
        <f t="shared" ref="E11" si="0">C11*D11</f>
        <v>0.5</v>
      </c>
      <c r="F11" s="49">
        <f>'Respondent Burden'!F14</f>
        <v>0</v>
      </c>
      <c r="G11" s="49">
        <f>E11*F11</f>
        <v>0</v>
      </c>
      <c r="H11" s="49">
        <f>G11*0.05</f>
        <v>0</v>
      </c>
      <c r="I11" s="49">
        <f>G11*0.1</f>
        <v>0</v>
      </c>
      <c r="J11" s="66">
        <f>G11*$N$2+H11*$N$3+I11*$N$4</f>
        <v>0</v>
      </c>
      <c r="K11" s="85"/>
      <c r="M11" s="28"/>
      <c r="N11" s="32"/>
      <c r="P11" s="29"/>
    </row>
    <row r="12" spans="2:16" x14ac:dyDescent="0.2">
      <c r="B12" s="71" t="s">
        <v>58</v>
      </c>
      <c r="C12" s="48">
        <v>0.5</v>
      </c>
      <c r="D12" s="48">
        <f>'Respondent Burden'!D15</f>
        <v>1</v>
      </c>
      <c r="E12" s="48">
        <f t="shared" ref="E12" si="1">C12*D12</f>
        <v>0.5</v>
      </c>
      <c r="F12" s="49">
        <f>'Respondent Burden'!F15</f>
        <v>0</v>
      </c>
      <c r="G12" s="49">
        <f t="shared" ref="G12:G13" si="2">E12*F12</f>
        <v>0</v>
      </c>
      <c r="H12" s="49">
        <f t="shared" ref="H12:H13" si="3">G12*0.05</f>
        <v>0</v>
      </c>
      <c r="I12" s="49">
        <f t="shared" ref="I12:I13" si="4">G12*0.1</f>
        <v>0</v>
      </c>
      <c r="J12" s="66">
        <f>G12*$N$2+H12*$N$3+I12*$N$4</f>
        <v>0</v>
      </c>
      <c r="K12" s="85"/>
      <c r="M12" s="28"/>
      <c r="N12" s="32"/>
      <c r="P12" s="29"/>
    </row>
    <row r="13" spans="2:16" x14ac:dyDescent="0.2">
      <c r="B13" s="71" t="s">
        <v>54</v>
      </c>
      <c r="C13" s="48">
        <v>8</v>
      </c>
      <c r="D13" s="48">
        <v>1</v>
      </c>
      <c r="E13" s="48">
        <f t="shared" ref="E13:E16" si="5">C13*D13</f>
        <v>8</v>
      </c>
      <c r="F13" s="49">
        <f>F12</f>
        <v>0</v>
      </c>
      <c r="G13" s="49">
        <f t="shared" si="2"/>
        <v>0</v>
      </c>
      <c r="H13" s="49">
        <f t="shared" si="3"/>
        <v>0</v>
      </c>
      <c r="I13" s="49">
        <f t="shared" si="4"/>
        <v>0</v>
      </c>
      <c r="J13" s="66">
        <f>G13*$N$2+H13*$N$3+I13*$N$4</f>
        <v>0</v>
      </c>
      <c r="K13" s="85"/>
      <c r="M13" s="28"/>
      <c r="N13" s="47"/>
      <c r="P13" s="29"/>
    </row>
    <row r="14" spans="2:16" x14ac:dyDescent="0.2">
      <c r="B14" s="63" t="s">
        <v>55</v>
      </c>
      <c r="C14" s="48"/>
      <c r="D14" s="48"/>
      <c r="E14" s="68"/>
      <c r="F14" s="49"/>
      <c r="G14" s="49"/>
      <c r="H14" s="49"/>
      <c r="I14" s="49"/>
      <c r="J14" s="66"/>
      <c r="K14" s="85"/>
      <c r="P14" s="29"/>
    </row>
    <row r="15" spans="2:16" ht="15.75" x14ac:dyDescent="0.2">
      <c r="B15" s="71" t="s">
        <v>88</v>
      </c>
      <c r="C15" s="48">
        <v>2</v>
      </c>
      <c r="D15" s="48">
        <f>'Respondent Burden'!D17</f>
        <v>2</v>
      </c>
      <c r="E15" s="48">
        <f t="shared" si="5"/>
        <v>4</v>
      </c>
      <c r="F15" s="49">
        <f>'Respondent Burden'!F17</f>
        <v>142</v>
      </c>
      <c r="G15" s="49">
        <f t="shared" ref="G15" si="6">E15*F15</f>
        <v>568</v>
      </c>
      <c r="H15" s="50">
        <f t="shared" ref="H15" si="7">G15*0.05</f>
        <v>28.400000000000002</v>
      </c>
      <c r="I15" s="50">
        <f t="shared" ref="I15" si="8">G15*0.1</f>
        <v>56.800000000000004</v>
      </c>
      <c r="J15" s="62">
        <f>G15*$N$2+H15*$N$3+I15*$N$4</f>
        <v>30627.696</v>
      </c>
      <c r="K15" s="86"/>
      <c r="M15" s="28"/>
      <c r="N15" s="32"/>
      <c r="P15" s="29"/>
    </row>
    <row r="16" spans="2:16" ht="15.75" x14ac:dyDescent="0.2">
      <c r="B16" s="71" t="s">
        <v>89</v>
      </c>
      <c r="C16" s="48">
        <v>2</v>
      </c>
      <c r="D16" s="48">
        <v>4</v>
      </c>
      <c r="E16" s="48">
        <f t="shared" si="5"/>
        <v>8</v>
      </c>
      <c r="F16" s="49">
        <f>'Respondent Burden'!F18</f>
        <v>16</v>
      </c>
      <c r="G16" s="49">
        <f t="shared" ref="G16" si="9">E16*F16</f>
        <v>128</v>
      </c>
      <c r="H16" s="50">
        <f t="shared" ref="H16" si="10">G16*0.05</f>
        <v>6.4</v>
      </c>
      <c r="I16" s="50">
        <f t="shared" ref="I16" si="11">G16*0.1</f>
        <v>12.8</v>
      </c>
      <c r="J16" s="62">
        <f>G16*$N$2+H16*$N$3+I16*$N$4</f>
        <v>6902.0159999999996</v>
      </c>
      <c r="K16" s="96"/>
      <c r="M16" s="28"/>
      <c r="N16" s="47"/>
      <c r="P16" s="29"/>
    </row>
    <row r="17" spans="1:16" ht="15.75" x14ac:dyDescent="0.2">
      <c r="B17" s="71" t="s">
        <v>91</v>
      </c>
      <c r="C17" s="48">
        <v>2</v>
      </c>
      <c r="D17" s="50">
        <v>0.5</v>
      </c>
      <c r="E17" s="68">
        <f t="shared" ref="E17" si="12">C17*D17</f>
        <v>1</v>
      </c>
      <c r="F17" s="49">
        <f>'Respondent Burden'!F19</f>
        <v>126</v>
      </c>
      <c r="G17" s="49">
        <f>E17*F17</f>
        <v>126</v>
      </c>
      <c r="H17" s="50">
        <f>G17*0.05</f>
        <v>6.3000000000000007</v>
      </c>
      <c r="I17" s="50">
        <f>G17*0.1</f>
        <v>12.600000000000001</v>
      </c>
      <c r="J17" s="62">
        <f>G17*$N$2+H17*$N$3+I17*$N$4</f>
        <v>6794.1719999999996</v>
      </c>
      <c r="K17" s="86"/>
      <c r="N17" s="32"/>
      <c r="P17" s="29"/>
    </row>
    <row r="18" spans="1:16" ht="15.75" x14ac:dyDescent="0.2">
      <c r="B18" s="40" t="s">
        <v>127</v>
      </c>
      <c r="C18" s="38"/>
      <c r="D18" s="38"/>
      <c r="E18" s="38"/>
      <c r="F18" s="38"/>
      <c r="G18" s="121">
        <f>SUM(G5:I17)</f>
        <v>945.29999999999984</v>
      </c>
      <c r="H18" s="121"/>
      <c r="I18" s="121"/>
      <c r="J18" s="39">
        <f>ROUND(SUM(J5:J17),-2)</f>
        <v>44300</v>
      </c>
      <c r="K18" s="79"/>
      <c r="L18" s="25"/>
      <c r="M18" s="5" t="s">
        <v>129</v>
      </c>
      <c r="N18" s="45"/>
    </row>
    <row r="19" spans="1:16" s="4" customFormat="1" x14ac:dyDescent="0.2">
      <c r="A19" s="5"/>
      <c r="B19" s="5"/>
      <c r="C19" s="5"/>
      <c r="D19" s="5"/>
      <c r="E19" s="5"/>
      <c r="F19" s="5"/>
      <c r="G19" s="5"/>
      <c r="H19" s="5"/>
      <c r="I19" s="5"/>
      <c r="J19" s="5"/>
      <c r="K19" s="5"/>
      <c r="L19" s="25"/>
      <c r="M19" s="5"/>
    </row>
    <row r="20" spans="1:16" x14ac:dyDescent="0.2">
      <c r="B20" s="33"/>
      <c r="L20" s="25"/>
    </row>
    <row r="21" spans="1:16" s="4" customFormat="1" x14ac:dyDescent="0.2">
      <c r="B21" s="123" t="s">
        <v>51</v>
      </c>
      <c r="C21" s="123"/>
      <c r="D21" s="123"/>
      <c r="E21" s="123"/>
      <c r="F21" s="123"/>
      <c r="G21" s="123"/>
      <c r="H21" s="123"/>
      <c r="I21" s="123"/>
      <c r="J21" s="123"/>
      <c r="K21" s="76"/>
    </row>
    <row r="22" spans="1:16" ht="27.75" customHeight="1" x14ac:dyDescent="0.2">
      <c r="B22" s="129" t="s">
        <v>71</v>
      </c>
      <c r="C22" s="129"/>
      <c r="D22" s="129"/>
      <c r="E22" s="129"/>
      <c r="F22" s="129"/>
      <c r="G22" s="129"/>
      <c r="H22" s="129"/>
      <c r="I22" s="129"/>
      <c r="J22" s="129"/>
      <c r="K22" s="78"/>
    </row>
    <row r="23" spans="1:16" ht="12.75" customHeight="1" x14ac:dyDescent="0.2">
      <c r="B23" s="125" t="s">
        <v>80</v>
      </c>
      <c r="C23" s="125"/>
      <c r="D23" s="125"/>
      <c r="E23" s="125"/>
      <c r="F23" s="125"/>
      <c r="G23" s="125"/>
      <c r="H23" s="125"/>
      <c r="I23" s="125"/>
      <c r="J23" s="125"/>
      <c r="K23" s="75"/>
    </row>
    <row r="24" spans="1:16" ht="12.75" customHeight="1" x14ac:dyDescent="0.2">
      <c r="B24" s="130" t="s">
        <v>125</v>
      </c>
      <c r="C24" s="130"/>
      <c r="D24" s="130"/>
      <c r="E24" s="130"/>
      <c r="F24" s="130"/>
      <c r="G24" s="130"/>
      <c r="H24" s="130"/>
      <c r="I24" s="130"/>
      <c r="J24" s="130"/>
      <c r="K24" s="75"/>
    </row>
    <row r="25" spans="1:16" ht="12.75" customHeight="1" x14ac:dyDescent="0.2">
      <c r="B25" s="125" t="s">
        <v>126</v>
      </c>
      <c r="C25" s="125"/>
      <c r="D25" s="125"/>
      <c r="E25" s="125"/>
      <c r="F25" s="125"/>
      <c r="G25" s="125"/>
      <c r="H25" s="125"/>
      <c r="I25" s="125"/>
      <c r="J25" s="125"/>
      <c r="K25" s="75"/>
    </row>
    <row r="26" spans="1:16" x14ac:dyDescent="0.2">
      <c r="B26" s="5" t="s">
        <v>128</v>
      </c>
    </row>
  </sheetData>
  <mergeCells count="6">
    <mergeCell ref="B25:J25"/>
    <mergeCell ref="B21:J21"/>
    <mergeCell ref="G18:I18"/>
    <mergeCell ref="B22:J22"/>
    <mergeCell ref="B23:J23"/>
    <mergeCell ref="B24:J24"/>
  </mergeCells>
  <pageMargins left="0.7" right="0.7" top="0.75" bottom="0.75" header="0.3" footer="0.3"/>
  <pageSetup scale="72" orientation="landscape" r:id="rId1"/>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G10" sqref="G10"/>
    </sheetView>
  </sheetViews>
  <sheetFormatPr defaultRowHeight="12.75" x14ac:dyDescent="0.2"/>
  <cols>
    <col min="1" max="1" width="14.28515625" style="11" customWidth="1"/>
    <col min="2" max="2" width="15.42578125" style="11" customWidth="1"/>
    <col min="3" max="3" width="13.5703125" style="11" customWidth="1"/>
    <col min="4" max="4" width="9.140625" style="11"/>
    <col min="5" max="5" width="13.140625" style="11" customWidth="1"/>
    <col min="6" max="6" width="12.28515625" style="11" customWidth="1"/>
    <col min="7" max="7" width="11.85546875" style="11" customWidth="1"/>
    <col min="8" max="16384" width="9.140625" style="11"/>
  </cols>
  <sheetData>
    <row r="1" spans="1:9" x14ac:dyDescent="0.2">
      <c r="A1" s="131"/>
      <c r="B1" s="132"/>
      <c r="C1" s="132"/>
      <c r="D1" s="132"/>
      <c r="E1" s="132"/>
      <c r="F1" s="132"/>
      <c r="G1" s="133"/>
    </row>
    <row r="2" spans="1:9" ht="13.5" thickBot="1" x14ac:dyDescent="0.25">
      <c r="A2" s="134" t="s">
        <v>105</v>
      </c>
      <c r="B2" s="135"/>
      <c r="C2" s="135"/>
      <c r="D2" s="135"/>
      <c r="E2" s="135"/>
      <c r="F2" s="135"/>
      <c r="G2" s="136"/>
    </row>
    <row r="3" spans="1:9" x14ac:dyDescent="0.2">
      <c r="A3" s="108"/>
      <c r="B3" s="88"/>
      <c r="C3" s="88"/>
      <c r="D3" s="88"/>
      <c r="E3" s="88"/>
      <c r="F3" s="88"/>
      <c r="G3" s="89"/>
    </row>
    <row r="4" spans="1:9" x14ac:dyDescent="0.2">
      <c r="A4" s="87" t="s">
        <v>8</v>
      </c>
      <c r="B4" s="88" t="s">
        <v>9</v>
      </c>
      <c r="C4" s="88" t="s">
        <v>10</v>
      </c>
      <c r="D4" s="88" t="s">
        <v>11</v>
      </c>
      <c r="E4" s="88" t="s">
        <v>12</v>
      </c>
      <c r="F4" s="88" t="s">
        <v>110</v>
      </c>
      <c r="G4" s="89" t="s">
        <v>112</v>
      </c>
    </row>
    <row r="5" spans="1:9" ht="63.75" x14ac:dyDescent="0.2">
      <c r="A5" s="87" t="s">
        <v>106</v>
      </c>
      <c r="B5" s="88" t="s">
        <v>107</v>
      </c>
      <c r="C5" s="88" t="s">
        <v>30</v>
      </c>
      <c r="D5" s="88" t="s">
        <v>108</v>
      </c>
      <c r="E5" s="88" t="s">
        <v>109</v>
      </c>
      <c r="F5" s="88" t="s">
        <v>111</v>
      </c>
      <c r="G5" s="89" t="s">
        <v>113</v>
      </c>
    </row>
    <row r="6" spans="1:9" x14ac:dyDescent="0.2">
      <c r="A6" s="109"/>
      <c r="B6" s="110"/>
      <c r="C6" s="110"/>
      <c r="D6" s="110"/>
      <c r="E6" s="110"/>
      <c r="F6" s="110"/>
      <c r="G6" s="89" t="s">
        <v>114</v>
      </c>
    </row>
    <row r="7" spans="1:9" ht="38.25" x14ac:dyDescent="0.2">
      <c r="A7" s="92" t="s">
        <v>116</v>
      </c>
      <c r="B7" s="105" t="s">
        <v>32</v>
      </c>
      <c r="C7" s="105" t="s">
        <v>32</v>
      </c>
      <c r="D7" s="105">
        <v>0</v>
      </c>
      <c r="E7" s="93" t="s">
        <v>115</v>
      </c>
      <c r="F7" s="93">
        <v>142</v>
      </c>
      <c r="G7" s="94">
        <f>142*1200</f>
        <v>170400</v>
      </c>
    </row>
    <row r="8" spans="1:9" ht="38.25" x14ac:dyDescent="0.2">
      <c r="A8" s="95" t="s">
        <v>117</v>
      </c>
      <c r="B8" s="93" t="s">
        <v>118</v>
      </c>
      <c r="C8" s="93">
        <v>0</v>
      </c>
      <c r="D8" s="94">
        <v>0</v>
      </c>
      <c r="E8" s="93" t="s">
        <v>32</v>
      </c>
      <c r="F8" s="93" t="s">
        <v>32</v>
      </c>
      <c r="G8" s="93" t="s">
        <v>135</v>
      </c>
    </row>
    <row r="9" spans="1:9" x14ac:dyDescent="0.2">
      <c r="A9" s="104" t="s">
        <v>14</v>
      </c>
      <c r="B9" s="111"/>
      <c r="C9" s="106"/>
      <c r="D9" s="106">
        <f>SUM(D7:D8)</f>
        <v>0</v>
      </c>
      <c r="E9" s="106"/>
      <c r="F9" s="106"/>
      <c r="G9" s="107">
        <f>ROUND(SUM(G7:G8), -3)</f>
        <v>170000</v>
      </c>
      <c r="I9" s="11" t="s">
        <v>123</v>
      </c>
    </row>
    <row r="10" spans="1:9" x14ac:dyDescent="0.2">
      <c r="A10" s="112"/>
      <c r="B10" s="113"/>
      <c r="C10" s="114"/>
      <c r="D10" s="114"/>
      <c r="E10" s="114"/>
      <c r="F10" s="114"/>
      <c r="G10" s="114"/>
    </row>
    <row r="11" spans="1:9" x14ac:dyDescent="0.2">
      <c r="A11" s="91" t="s">
        <v>119</v>
      </c>
      <c r="B11" s="90"/>
    </row>
    <row r="13" spans="1:9" x14ac:dyDescent="0.2">
      <c r="A13" s="90" t="s">
        <v>120</v>
      </c>
    </row>
  </sheetData>
  <mergeCells count="2">
    <mergeCell ref="A1:G1"/>
    <mergeCell ref="A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 Respondents</vt:lpstr>
      <vt:lpstr># Responses</vt:lpstr>
      <vt:lpstr>Respondent Burden</vt:lpstr>
      <vt:lpstr>Agency Burden</vt:lpstr>
      <vt:lpstr>Capital O&amp;M</vt:lpstr>
      <vt:lpstr>'Agency Burden'!Print_Area</vt:lpstr>
      <vt:lpstr>'Respondent Burden'!Print_Area</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EV</dc:creator>
  <cp:lastModifiedBy>wwrigley</cp:lastModifiedBy>
  <cp:lastPrinted>2014-08-25T13:08:21Z</cp:lastPrinted>
  <dcterms:created xsi:type="dcterms:W3CDTF">2013-07-15T20:11:44Z</dcterms:created>
  <dcterms:modified xsi:type="dcterms:W3CDTF">2018-10-12T12:54:04Z</dcterms:modified>
</cp:coreProperties>
</file>