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
    </mc:Choice>
  </mc:AlternateContent>
  <bookViews>
    <workbookView xWindow="240" yWindow="75" windowWidth="15600" windowHeight="8010"/>
  </bookViews>
  <sheets>
    <sheet name="Table 1" sheetId="1" r:id="rId1"/>
    <sheet name="Table 2" sheetId="2" r:id="rId2"/>
    <sheet name="O&amp;M" sheetId="3" r:id="rId3"/>
  </sheets>
  <calcPr calcId="179017"/>
</workbook>
</file>

<file path=xl/calcChain.xml><?xml version="1.0" encoding="utf-8"?>
<calcChain xmlns="http://schemas.openxmlformats.org/spreadsheetml/2006/main">
  <c r="G9" i="3" l="1"/>
  <c r="I43" i="1" s="1"/>
  <c r="D20" i="2" l="1"/>
  <c r="F20" i="2" s="1"/>
  <c r="D11" i="2"/>
  <c r="F11" i="2" s="1"/>
  <c r="D17" i="1"/>
  <c r="F17" i="1" s="1"/>
  <c r="D37" i="1"/>
  <c r="F37" i="1" s="1"/>
  <c r="G37" i="1" s="1"/>
  <c r="D38" i="1"/>
  <c r="F38" i="1" s="1"/>
  <c r="D36" i="1"/>
  <c r="F36" i="1" s="1"/>
  <c r="G8" i="3"/>
  <c r="G7" i="3"/>
  <c r="F9" i="3"/>
  <c r="H20" i="2" l="1"/>
  <c r="G20" i="2"/>
  <c r="G11" i="2"/>
  <c r="H11" i="2"/>
  <c r="H17" i="1"/>
  <c r="G17" i="1"/>
  <c r="H37" i="1"/>
  <c r="I37" i="1" s="1"/>
  <c r="H36" i="1"/>
  <c r="G36" i="1"/>
  <c r="G38" i="1"/>
  <c r="H38" i="1"/>
  <c r="E22" i="2"/>
  <c r="G6" i="3"/>
  <c r="G5" i="3"/>
  <c r="D35" i="1"/>
  <c r="F35" i="1" s="1"/>
  <c r="D27" i="1"/>
  <c r="F27" i="1" s="1"/>
  <c r="D26" i="1"/>
  <c r="D25" i="1"/>
  <c r="F25" i="1" s="1"/>
  <c r="G25" i="1" s="1"/>
  <c r="D24" i="1"/>
  <c r="F24" i="1" s="1"/>
  <c r="D22" i="1"/>
  <c r="F22" i="1" s="1"/>
  <c r="D16" i="1"/>
  <c r="F16" i="1" s="1"/>
  <c r="D18" i="1"/>
  <c r="F18" i="1" s="1"/>
  <c r="G18" i="1" s="1"/>
  <c r="D19" i="1"/>
  <c r="D20" i="1"/>
  <c r="F20" i="1" s="1"/>
  <c r="D21" i="1"/>
  <c r="F21" i="1" s="1"/>
  <c r="D15" i="1"/>
  <c r="F15" i="1" s="1"/>
  <c r="D10" i="1"/>
  <c r="F10" i="1" s="1"/>
  <c r="D11" i="1"/>
  <c r="F11" i="1" s="1"/>
  <c r="D9" i="1"/>
  <c r="F9" i="1" s="1"/>
  <c r="D7" i="1"/>
  <c r="F7" i="1" s="1"/>
  <c r="D23" i="2"/>
  <c r="F23" i="2" s="1"/>
  <c r="H23" i="2" s="1"/>
  <c r="D22" i="2"/>
  <c r="D21" i="2"/>
  <c r="F21" i="2" s="1"/>
  <c r="D10" i="2"/>
  <c r="F10" i="2" s="1"/>
  <c r="D12" i="2"/>
  <c r="F12" i="2" s="1"/>
  <c r="D13" i="2"/>
  <c r="F13" i="2" s="1"/>
  <c r="G13" i="2" s="1"/>
  <c r="D14" i="2"/>
  <c r="F14" i="2" s="1"/>
  <c r="G14" i="2" s="1"/>
  <c r="D15" i="2"/>
  <c r="D16" i="2"/>
  <c r="F16" i="2" s="1"/>
  <c r="H16" i="2" s="1"/>
  <c r="D17" i="2"/>
  <c r="F17" i="2" s="1"/>
  <c r="H17" i="2" s="1"/>
  <c r="D18" i="2"/>
  <c r="F18" i="2" s="1"/>
  <c r="H18" i="2" s="1"/>
  <c r="D9" i="2"/>
  <c r="F9" i="2" s="1"/>
  <c r="D7" i="2"/>
  <c r="F7" i="2" s="1"/>
  <c r="D6" i="2"/>
  <c r="F6" i="2" s="1"/>
  <c r="H6" i="2" s="1"/>
  <c r="I17" i="1" l="1"/>
  <c r="I20" i="2"/>
  <c r="I11" i="2"/>
  <c r="G9" i="2"/>
  <c r="H9" i="2"/>
  <c r="H7" i="2"/>
  <c r="G7" i="2"/>
  <c r="H12" i="2"/>
  <c r="G12" i="2"/>
  <c r="H21" i="2"/>
  <c r="G21" i="2"/>
  <c r="H10" i="2"/>
  <c r="G10" i="2"/>
  <c r="G18" i="2"/>
  <c r="I18" i="2" s="1"/>
  <c r="G17" i="2"/>
  <c r="I17" i="2" s="1"/>
  <c r="H14" i="2"/>
  <c r="I14" i="2" s="1"/>
  <c r="G6" i="2"/>
  <c r="I6" i="2" s="1"/>
  <c r="G16" i="2"/>
  <c r="I16" i="2" s="1"/>
  <c r="H13" i="2"/>
  <c r="I13" i="2" s="1"/>
  <c r="F22" i="2"/>
  <c r="G22" i="2" s="1"/>
  <c r="I36" i="1"/>
  <c r="I38" i="1"/>
  <c r="G16" i="1"/>
  <c r="H16" i="1"/>
  <c r="G23" i="2"/>
  <c r="I23" i="2" s="1"/>
  <c r="H18" i="1"/>
  <c r="I18" i="1" s="1"/>
  <c r="G9" i="1"/>
  <c r="H9" i="1"/>
  <c r="G15" i="1"/>
  <c r="H15" i="1"/>
  <c r="G20" i="1"/>
  <c r="H20" i="1"/>
  <c r="G22" i="1"/>
  <c r="H22" i="1"/>
  <c r="G27" i="1"/>
  <c r="H27" i="1"/>
  <c r="G7" i="1"/>
  <c r="H7" i="1"/>
  <c r="H21" i="1"/>
  <c r="G21" i="1"/>
  <c r="F26" i="1"/>
  <c r="H26" i="1" s="1"/>
  <c r="H24" i="1"/>
  <c r="G24" i="1"/>
  <c r="F19" i="1"/>
  <c r="H19" i="1" s="1"/>
  <c r="E15" i="2"/>
  <c r="F15" i="2" s="1"/>
  <c r="H15" i="2" s="1"/>
  <c r="G10" i="1"/>
  <c r="H10" i="1"/>
  <c r="H35" i="1"/>
  <c r="F41" i="1" s="1"/>
  <c r="G35" i="1"/>
  <c r="H25" i="1"/>
  <c r="I25" i="1" s="1"/>
  <c r="G11" i="1"/>
  <c r="H11" i="1"/>
  <c r="F28" i="1" l="1"/>
  <c r="F42" i="1" s="1"/>
  <c r="I12" i="2"/>
  <c r="I7" i="2"/>
  <c r="I10" i="2"/>
  <c r="I21" i="2"/>
  <c r="I9" i="2"/>
  <c r="H22" i="2"/>
  <c r="I22" i="2" s="1"/>
  <c r="I20" i="1"/>
  <c r="I7" i="1"/>
  <c r="I9" i="1"/>
  <c r="I27" i="1"/>
  <c r="I16" i="1"/>
  <c r="I35" i="1"/>
  <c r="I41" i="1" s="1"/>
  <c r="I21" i="1"/>
  <c r="I15" i="1"/>
  <c r="G19" i="1"/>
  <c r="I19" i="1" s="1"/>
  <c r="G26" i="1"/>
  <c r="I26" i="1" s="1"/>
  <c r="I10" i="1"/>
  <c r="I22" i="1"/>
  <c r="I24" i="1"/>
  <c r="F25" i="2"/>
  <c r="G15" i="2"/>
  <c r="I15" i="2" s="1"/>
  <c r="I11" i="1"/>
  <c r="I28" i="1" l="1"/>
  <c r="I42" i="1" s="1"/>
  <c r="I44" i="1" s="1"/>
  <c r="H25" i="2"/>
  <c r="K46" i="1"/>
  <c r="G25" i="2"/>
  <c r="I25" i="2"/>
  <c r="I26" i="2" s="1"/>
  <c r="F26" i="2" l="1"/>
</calcChain>
</file>

<file path=xl/sharedStrings.xml><?xml version="1.0" encoding="utf-8"?>
<sst xmlns="http://schemas.openxmlformats.org/spreadsheetml/2006/main" count="138" uniqueCount="111">
  <si>
    <t xml:space="preserve">Table 1: Annual Respondent Burden and Cost - NESHAP for Carbon Black, Ethylene, Cyanide, and Spandex (40 CFR Part 63, Subpart YY) (Renewal) </t>
  </si>
  <si>
    <t>REPORTING/RECORDKEEPING REQUIREMENT</t>
  </si>
  <si>
    <t>(A)</t>
  </si>
  <si>
    <t>(B)</t>
  </si>
  <si>
    <t>(C)</t>
  </si>
  <si>
    <t>(A) x (B)</t>
  </si>
  <si>
    <t>(D)</t>
  </si>
  <si>
    <t>(E)</t>
  </si>
  <si>
    <t>(C) x (D)</t>
  </si>
  <si>
    <t>(F)</t>
  </si>
  <si>
    <t>(E) x 0.05</t>
  </si>
  <si>
    <t>(G)</t>
  </si>
  <si>
    <t>(E) x 0.10</t>
  </si>
  <si>
    <t>1.  APPLICATIONS</t>
  </si>
  <si>
    <t>N/A</t>
  </si>
  <si>
    <t>2.  SURVEY AND STUDIES</t>
  </si>
  <si>
    <t>3.  REPORTING REQUIREMENTS</t>
  </si>
  <si>
    <t xml:space="preserve">       b.  Required Activities</t>
  </si>
  <si>
    <t>Initial Performance Tests</t>
  </si>
  <si>
    <t>Startup, Shutdown and Malfunction Plan</t>
  </si>
  <si>
    <t xml:space="preserve">      c.  Create Information</t>
  </si>
  <si>
    <t xml:space="preserve">      d.  Gather Existing Information</t>
  </si>
  <si>
    <t xml:space="preserve">      e.  Write Report</t>
  </si>
  <si>
    <t>Notification of Applicability</t>
  </si>
  <si>
    <t>Notification of Construction/Reconstruction</t>
  </si>
  <si>
    <t>Notification of Actual Startup</t>
  </si>
  <si>
    <t>Request for Extension of Compliance</t>
  </si>
  <si>
    <t>Notification of Special Compliance Requirements</t>
  </si>
  <si>
    <t>Notification of Compliance Status</t>
  </si>
  <si>
    <t>Reporting Results of Continuous Monitoring System Performance Report and Summary Report</t>
  </si>
  <si>
    <t>Request for Waiver of Reporting and Recordkeeping</t>
  </si>
  <si>
    <t>Reporting Subtotal</t>
  </si>
  <si>
    <t>4.  RECORDKEEPING REQUIREMENTS</t>
  </si>
  <si>
    <t xml:space="preserve">      b.  Plan Activities</t>
  </si>
  <si>
    <t xml:space="preserve">      c.  Implement Activities</t>
  </si>
  <si>
    <t xml:space="preserve">      d.  Develop Record System</t>
  </si>
  <si>
    <t xml:space="preserve">      e.  Time to Enter Information</t>
  </si>
  <si>
    <t xml:space="preserve">      f.  Train Personnel</t>
  </si>
  <si>
    <t xml:space="preserve">      g.  Audits</t>
  </si>
  <si>
    <t>Recordkeeping Subtotal</t>
  </si>
  <si>
    <t>REPORTING / RECORDKEEPING REQUIREMENT</t>
  </si>
  <si>
    <t xml:space="preserve">Table 2: Annual Agency Burden and Cost - NESHAP for Carbon Black, Ethylene, Cyanide, and Spandex (40 CFR Part 63, Subpart YY) (Renewal) </t>
  </si>
  <si>
    <t>INITIAL PERFORMANCE TESTS</t>
  </si>
  <si>
    <t>REPORT REVIEW</t>
  </si>
  <si>
    <t>Review Report of Initial Performance Test</t>
  </si>
  <si>
    <t>Review Reporting Results of Continuous Monitoring System Performance Report and Summary Report</t>
  </si>
  <si>
    <t>Review Immediate Startup, Shutdown, Malfunction Report</t>
  </si>
  <si>
    <t>Review Request for Waiver of Reporting and Recordkeeping</t>
  </si>
  <si>
    <t>Subtotal</t>
  </si>
  <si>
    <t>TOTAL</t>
  </si>
  <si>
    <t>Capital/Startup vs. Operation and Maintenance (O&amp;M) Costs</t>
  </si>
  <si>
    <t>Source Category with Continuous Monitoring Device</t>
  </si>
  <si>
    <t>Capital/Startup Cost for One Respondent</t>
  </si>
  <si>
    <t>Number of New Respondents</t>
  </si>
  <si>
    <t>Total Capital/Startup Cost,  (B X C)</t>
  </si>
  <si>
    <t>Annual O&amp;M Costs for One Respondent</t>
  </si>
  <si>
    <t>Number of Respondents  with O&amp;M</t>
  </si>
  <si>
    <t>CB</t>
  </si>
  <si>
    <t>CY</t>
  </si>
  <si>
    <t>ET</t>
  </si>
  <si>
    <t>SP</t>
  </si>
  <si>
    <t>-</t>
  </si>
  <si>
    <t>Total O&amp;M, 
(E X F)</t>
  </si>
  <si>
    <t>No. responses</t>
  </si>
  <si>
    <t>hr/response</t>
  </si>
  <si>
    <t>Initial Notification of Applicability</t>
  </si>
  <si>
    <t>Notification of anticipated startup</t>
  </si>
  <si>
    <t>Notification of Performance Test Dates</t>
  </si>
  <si>
    <t>Notification of Operating Parameter Value and Rationale Selection</t>
  </si>
  <si>
    <t>Report of Initial Performance Test Results</t>
  </si>
  <si>
    <t>Periodic and Semiannual Reports</t>
  </si>
  <si>
    <t>Records of SS&amp;M</t>
  </si>
  <si>
    <t>Records of CMS</t>
  </si>
  <si>
    <t>Collect and compile data</t>
  </si>
  <si>
    <t>Enter / verify information for semiannual reports</t>
  </si>
  <si>
    <t>Notification of Anticipated Startup</t>
  </si>
  <si>
    <t>Review Periodic &amp; Semiannual Reports</t>
  </si>
  <si>
    <t>(A)
Person-hours per occurrence</t>
  </si>
  <si>
    <t>(B)
No. of occurrences per respondent per year</t>
  </si>
  <si>
    <t>(C)
Person-hours per respondent
(C=AxB)</t>
  </si>
  <si>
    <t>(E)
Technical person-hours
(E=CxD)</t>
  </si>
  <si>
    <t>(F)
Managerial person-hours
(Ex0.05)</t>
  </si>
  <si>
    <t>(G)
Clerical person-hours
(Ex0.10)</t>
  </si>
  <si>
    <r>
      <t>(H)
Cost, $</t>
    </r>
    <r>
      <rPr>
        <vertAlign val="superscript"/>
        <sz val="10"/>
        <rFont val="Times New Roman"/>
        <family val="1"/>
      </rPr>
      <t>b</t>
    </r>
  </si>
  <si>
    <t>Assumptions:</t>
  </si>
  <si>
    <r>
      <t>(D)
Respondents per year</t>
    </r>
    <r>
      <rPr>
        <vertAlign val="superscript"/>
        <sz val="10"/>
        <rFont val="Times New Roman"/>
        <family val="1"/>
      </rPr>
      <t>a</t>
    </r>
  </si>
  <si>
    <t xml:space="preserve">       a.  Familiarization with Regulatory Requirements</t>
  </si>
  <si>
    <t>See 3b</t>
  </si>
  <si>
    <r>
      <rPr>
        <vertAlign val="superscript"/>
        <sz val="10"/>
        <color theme="1"/>
        <rFont val="Times New Roman"/>
        <family val="1"/>
      </rPr>
      <t>b</t>
    </r>
    <r>
      <rPr>
        <sz val="10"/>
        <color theme="1"/>
        <rFont val="Times New Roman"/>
        <family val="1"/>
      </rPr>
      <t xml:space="preserve">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r>
  </si>
  <si>
    <r>
      <t>b</t>
    </r>
    <r>
      <rPr>
        <sz val="10"/>
        <color theme="1"/>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</si>
  <si>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t>(D)
Respondents per year</t>
    </r>
    <r>
      <rPr>
        <vertAlign val="superscript"/>
        <sz val="10"/>
        <color theme="1"/>
        <rFont val="Times New Roman"/>
        <family val="1"/>
      </rPr>
      <t>a</t>
    </r>
  </si>
  <si>
    <t>Included in Review of Performance Test Report</t>
  </si>
  <si>
    <r>
      <rPr>
        <vertAlign val="superscript"/>
        <sz val="10"/>
        <color theme="1"/>
        <rFont val="Times New Roman"/>
        <family val="1"/>
      </rPr>
      <t>a</t>
    </r>
    <r>
      <rPr>
        <sz val="10"/>
        <color theme="1"/>
        <rFont val="Times New Roman"/>
        <family val="1"/>
      </rPr>
      <t xml:space="preserve">   We have assumed that there are approximately 61 respondents, consisting of 18 manufacturing carbon black, 14 manufacturing cyanide, 26 manufacturing ethylene, and 3 manufacturing spandex, with no additional new or reconstructed sources becoming subject to the rule over the next three years.</t>
    </r>
  </si>
  <si>
    <r>
      <t>Repeat of Performance Tests</t>
    </r>
    <r>
      <rPr>
        <vertAlign val="superscript"/>
        <sz val="10"/>
        <rFont val="Times New Roman"/>
        <family val="1"/>
      </rPr>
      <t>c</t>
    </r>
  </si>
  <si>
    <r>
      <rPr>
        <vertAlign val="superscript"/>
        <sz val="10"/>
        <color theme="1"/>
        <rFont val="Times New Roman"/>
        <family val="1"/>
      </rPr>
      <t xml:space="preserve">c </t>
    </r>
    <r>
      <rPr>
        <sz val="10"/>
        <color theme="1"/>
        <rFont val="Times New Roman"/>
        <family val="1"/>
      </rPr>
      <t>We have assumed that the rate of failed performance tests is 10%.</t>
    </r>
  </si>
  <si>
    <r>
      <t>TOTAL ANNUAL BURDEN AND COST (rounded)</t>
    </r>
    <r>
      <rPr>
        <b/>
        <vertAlign val="superscript"/>
        <sz val="10"/>
        <color theme="1"/>
        <rFont val="Times New Roman"/>
        <family val="1"/>
      </rPr>
      <t>c</t>
    </r>
  </si>
  <si>
    <r>
      <t>(H)
Cost, $</t>
    </r>
    <r>
      <rPr>
        <vertAlign val="superscript"/>
        <sz val="10"/>
        <color theme="1"/>
        <rFont val="Times New Roman"/>
        <family val="1"/>
      </rPr>
      <t>b</t>
    </r>
  </si>
  <si>
    <r>
      <t xml:space="preserve">d </t>
    </r>
    <r>
      <rPr>
        <sz val="10"/>
        <color theme="1"/>
        <rFont val="Times New Roman"/>
        <family val="1"/>
      </rPr>
      <t>Includes periodic startup, shutdown and malfunction report.</t>
    </r>
  </si>
  <si>
    <r>
      <t>Excess Emissions and Continuous Monitoring System Performance Report and Summary Report</t>
    </r>
    <r>
      <rPr>
        <vertAlign val="superscript"/>
        <sz val="10"/>
        <rFont val="Times New Roman"/>
        <family val="1"/>
      </rPr>
      <t>d</t>
    </r>
  </si>
  <si>
    <r>
      <t>f</t>
    </r>
    <r>
      <rPr>
        <sz val="10"/>
        <color theme="1"/>
        <rFont val="Times New Roman"/>
        <family val="1"/>
      </rPr>
      <t>Totals have been rounded to 3 significant figures.  Figures may not add exactly due to rounding.</t>
    </r>
  </si>
  <si>
    <r>
      <t>TOTAL LABOR BURDEN AND COSTS (rounded)</t>
    </r>
    <r>
      <rPr>
        <b/>
        <vertAlign val="superscript"/>
        <sz val="10"/>
        <rFont val="Times New Roman"/>
        <family val="1"/>
      </rPr>
      <t>f</t>
    </r>
  </si>
  <si>
    <r>
      <t>TOTAL CAPITAL AND O&amp;M COST (rounded)</t>
    </r>
    <r>
      <rPr>
        <b/>
        <vertAlign val="superscript"/>
        <sz val="10"/>
        <rFont val="Times New Roman"/>
        <family val="1"/>
      </rPr>
      <t>f</t>
    </r>
  </si>
  <si>
    <r>
      <t>GRAND TOTAL (rounded)</t>
    </r>
    <r>
      <rPr>
        <b/>
        <vertAlign val="superscript"/>
        <sz val="10"/>
        <rFont val="Times New Roman"/>
        <family val="1"/>
      </rPr>
      <t>f</t>
    </r>
  </si>
  <si>
    <r>
      <t>Immediate Startup, Shutdown, Malfunction Reports</t>
    </r>
    <r>
      <rPr>
        <vertAlign val="superscript"/>
        <sz val="10"/>
        <rFont val="Times New Roman"/>
        <family val="1"/>
      </rPr>
      <t>e</t>
    </r>
  </si>
  <si>
    <r>
      <t xml:space="preserve">e </t>
    </r>
    <r>
      <rPr>
        <sz val="10"/>
        <color theme="1"/>
        <rFont val="Times New Roman"/>
        <family val="1"/>
      </rPr>
      <t>Totals have been rounded to 3 significant figures.  Figures may not add exactly due to rounding.</t>
    </r>
  </si>
  <si>
    <r>
      <rPr>
        <vertAlign val="superscript"/>
        <sz val="10"/>
        <color theme="1"/>
        <rFont val="Times New Roman"/>
        <family val="1"/>
      </rPr>
      <t>d</t>
    </r>
    <r>
      <rPr>
        <sz val="10"/>
        <color theme="1"/>
        <rFont val="Times New Roman"/>
        <family val="1"/>
      </rPr>
      <t xml:space="preserve"> We have assumed that only 5% (3) respondents per year will need to submit an immediate SSM report.</t>
    </r>
  </si>
  <si>
    <r>
      <t xml:space="preserve">c </t>
    </r>
    <r>
      <rPr>
        <sz val="10"/>
        <color theme="1"/>
        <rFont val="Times New Roman"/>
        <family val="1"/>
      </rPr>
      <t>Includes review of periodic startup, shutdown and malfunction report.</t>
    </r>
  </si>
  <si>
    <r>
      <t>Review Excess Emission Report and Continuous Monitoring System Performance Report and Summary Report</t>
    </r>
    <r>
      <rPr>
        <vertAlign val="superscript"/>
        <sz val="10"/>
        <color theme="1"/>
        <rFont val="Times New Roman"/>
        <family val="1"/>
      </rPr>
      <t>c</t>
    </r>
  </si>
  <si>
    <r>
      <rPr>
        <vertAlign val="superscript"/>
        <sz val="10"/>
        <color theme="1"/>
        <rFont val="Times New Roman"/>
        <family val="1"/>
      </rPr>
      <t xml:space="preserve">e </t>
    </r>
    <r>
      <rPr>
        <sz val="10"/>
        <color theme="1"/>
        <rFont val="Times New Roman"/>
        <family val="1"/>
      </rPr>
      <t>We have assumed that only 5% (3) respondents per year will need to submit an immediate SSM report.</t>
    </r>
  </si>
  <si>
    <t xml:space="preserve">      New or Modified Facility</t>
  </si>
  <si>
    <t xml:space="preserve">      Repeat of Performance 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</si>
</sst>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8" formatCode="&quot;$&quot;#,##0.00_);[Red]\(&quot;$&quot;#,##0.00\)"/>
    <numFmt numFmtId="164" formatCode="#,##0.0"/>
  </numFmts>
  <fonts count="1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sz val="10"/>
      <color rgb="FFFF0000"/>
      <name val="Times New Roman"/>
      <family val="1"/>
    </font>
    <font>
      <sz val="10"/>
      <name val="Times New Roman"/>
      <family val="1"/>
    </font>
    <font>
      <b/>
      <i/>
      <sz val="10"/>
      <name val="Times New Roman"/>
      <family val="1"/>
    </font>
    <font>
      <b/>
      <sz val="10"/>
      <name val="Times New Roman"/>
      <family val="1"/>
    </font>
    <font>
      <vertAlign val="superscript"/>
      <sz val="10"/>
      <name val="Times New Roman"/>
      <family val="1"/>
    </font>
    <font>
      <vertAlign val="superscript"/>
      <sz val="10"/>
      <color theme="1"/>
      <name val="Times New Roman"/>
      <family val="1"/>
    </font>
    <font>
      <vertAlign val="superscript"/>
      <sz val="12"/>
      <color theme="1"/>
      <name val="Times New Roman"/>
      <family val="1"/>
    </font>
    <font>
      <b/>
      <vertAlign val="superscript"/>
      <sz val="10"/>
      <color theme="1"/>
      <name val="Times New Roman"/>
      <family val="1"/>
    </font>
    <font>
      <b/>
      <vertAlign val="superscript"/>
      <sz val="10"/>
      <name val="Times New Roman"/>
      <family val="1"/>
    </font>
  </fonts>
  <fills count="3">
    <fill>
      <patternFill patternType="none"/>
    </fill>
    <fill>
      <patternFill patternType="gray125"/>
    </fill>
    <fill>
      <patternFill patternType="solid">
        <fgColor rgb="FFFFFFFF"/>
        <bgColor indexed="64"/>
      </patternFill>
    </fill>
  </fills>
  <borders count="11">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1" fillId="2" borderId="0" xfId="0" applyFont="1" applyFill="1"/>
    <xf numFmtId="0" fontId="0" fillId="0" borderId="0" xfId="0" applyAlignment="1">
      <alignment horizontal="center"/>
    </xf>
    <xf numFmtId="0" fontId="2" fillId="0" borderId="0" xfId="0" applyFont="1"/>
    <xf numFmtId="0" fontId="2" fillId="2" borderId="0" xfId="0" applyFont="1" applyFill="1" applyBorder="1"/>
    <xf numFmtId="0" fontId="0" fillId="0" borderId="0" xfId="0" applyBorder="1"/>
    <xf numFmtId="0" fontId="2" fillId="2" borderId="2" xfId="0" applyFont="1" applyFill="1" applyBorder="1" applyAlignment="1">
      <alignment wrapText="1"/>
    </xf>
    <xf numFmtId="0" fontId="2" fillId="2" borderId="2" xfId="0" applyFont="1" applyFill="1" applyBorder="1" applyAlignment="1">
      <alignment horizontal="center"/>
    </xf>
    <xf numFmtId="0" fontId="2" fillId="2" borderId="2" xfId="0" applyFont="1" applyFill="1" applyBorder="1" applyAlignment="1">
      <alignment horizontal="left" wrapText="1" indent="2"/>
    </xf>
    <xf numFmtId="0" fontId="1" fillId="2" borderId="0" xfId="0" applyFont="1" applyFill="1" applyAlignment="1">
      <alignment horizontal="center"/>
    </xf>
    <xf numFmtId="0" fontId="2" fillId="2" borderId="0" xfId="0" applyFont="1" applyFill="1" applyBorder="1" applyAlignment="1">
      <alignment horizontal="center"/>
    </xf>
    <xf numFmtId="6" fontId="2" fillId="0" borderId="0" xfId="0" applyNumberFormat="1" applyFont="1"/>
    <xf numFmtId="0" fontId="2" fillId="0" borderId="7" xfId="0" applyFont="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6" fontId="2" fillId="0" borderId="5" xfId="0" applyNumberFormat="1" applyFont="1" applyBorder="1" applyAlignment="1">
      <alignment horizontal="center" wrapText="1"/>
    </xf>
    <xf numFmtId="5" fontId="2" fillId="0" borderId="5" xfId="0" applyNumberFormat="1" applyFont="1" applyBorder="1" applyAlignment="1">
      <alignment horizontal="center" wrapText="1"/>
    </xf>
    <xf numFmtId="0" fontId="3" fillId="2" borderId="0" xfId="0" applyFont="1" applyFill="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1"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3" fillId="2" borderId="0" xfId="0" applyFont="1" applyFill="1" applyAlignment="1">
      <alignment horizontal="right" vertical="center"/>
    </xf>
    <xf numFmtId="0" fontId="2" fillId="2" borderId="0" xfId="0" applyFont="1" applyFill="1" applyBorder="1" applyAlignment="1">
      <alignment horizontal="right" vertical="center"/>
    </xf>
    <xf numFmtId="0" fontId="2" fillId="0" borderId="0" xfId="0" applyFont="1" applyAlignment="1">
      <alignment horizontal="right" vertical="center"/>
    </xf>
    <xf numFmtId="0" fontId="2" fillId="0" borderId="2" xfId="0" applyFont="1" applyFill="1" applyBorder="1" applyAlignment="1">
      <alignment horizontal="center" vertical="center"/>
    </xf>
    <xf numFmtId="0" fontId="2" fillId="0" borderId="2" xfId="0" applyFont="1" applyBorder="1" applyAlignment="1">
      <alignment horizontal="center" vertical="center"/>
    </xf>
    <xf numFmtId="0" fontId="5" fillId="0" borderId="2" xfId="0" applyFont="1" applyFill="1" applyBorder="1" applyAlignment="1">
      <alignment horizontal="center" vertical="center"/>
    </xf>
    <xf numFmtId="8" fontId="2" fillId="2" borderId="2" xfId="0" applyNumberFormat="1" applyFont="1" applyFill="1" applyBorder="1" applyAlignment="1">
      <alignment vertical="center"/>
    </xf>
    <xf numFmtId="0" fontId="1" fillId="2" borderId="0" xfId="0" applyFont="1" applyFill="1" applyAlignment="1">
      <alignment vertical="center"/>
    </xf>
    <xf numFmtId="0" fontId="0" fillId="0" borderId="0" xfId="0" applyBorder="1" applyAlignment="1">
      <alignment vertical="center"/>
    </xf>
    <xf numFmtId="6" fontId="2" fillId="2" borderId="2" xfId="0" applyNumberFormat="1" applyFont="1" applyFill="1" applyBorder="1" applyAlignment="1">
      <alignment vertical="center"/>
    </xf>
    <xf numFmtId="6" fontId="3" fillId="2" borderId="2" xfId="0" applyNumberFormat="1" applyFont="1" applyFill="1" applyBorder="1" applyAlignment="1">
      <alignment vertical="center"/>
    </xf>
    <xf numFmtId="0" fontId="0" fillId="0" borderId="0" xfId="0" applyAlignment="1">
      <alignment vertical="center"/>
    </xf>
    <xf numFmtId="0" fontId="0" fillId="0" borderId="0" xfId="0" applyBorder="1" applyAlignment="1">
      <alignment horizontal="center"/>
    </xf>
    <xf numFmtId="6" fontId="0" fillId="0" borderId="0" xfId="0" applyNumberFormat="1" applyBorder="1"/>
    <xf numFmtId="164" fontId="2" fillId="2" borderId="2" xfId="0" applyNumberFormat="1" applyFont="1" applyFill="1" applyBorder="1" applyAlignment="1">
      <alignment horizontal="center" vertical="center"/>
    </xf>
    <xf numFmtId="1" fontId="3" fillId="0" borderId="0" xfId="0" applyNumberFormat="1" applyFont="1" applyAlignment="1">
      <alignment horizontal="right"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5" fillId="0" borderId="2" xfId="0" applyFont="1" applyFill="1" applyBorder="1" applyAlignment="1">
      <alignment horizontal="left" vertical="center" wrapText="1" indent="3"/>
    </xf>
    <xf numFmtId="0" fontId="5" fillId="0" borderId="2" xfId="0" applyFont="1" applyFill="1" applyBorder="1" applyAlignment="1">
      <alignment vertical="center"/>
    </xf>
    <xf numFmtId="0" fontId="5" fillId="0" borderId="2" xfId="0" applyFont="1" applyFill="1" applyBorder="1" applyAlignment="1">
      <alignment horizontal="right" vertical="center"/>
    </xf>
    <xf numFmtId="0" fontId="5" fillId="0" borderId="2" xfId="0" applyFont="1" applyFill="1" applyBorder="1" applyAlignment="1">
      <alignment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right" vertical="center"/>
    </xf>
    <xf numFmtId="6" fontId="5" fillId="0" borderId="2" xfId="0" applyNumberFormat="1" applyFont="1" applyFill="1" applyBorder="1" applyAlignment="1">
      <alignment horizontal="right" vertical="center"/>
    </xf>
    <xf numFmtId="3" fontId="5" fillId="0" borderId="2" xfId="0" applyNumberFormat="1" applyFont="1" applyFill="1" applyBorder="1" applyAlignment="1">
      <alignment horizontal="center" vertical="center"/>
    </xf>
    <xf numFmtId="8" fontId="5" fillId="0" borderId="2" xfId="0" applyNumberFormat="1" applyFont="1" applyFill="1" applyBorder="1" applyAlignment="1">
      <alignment horizontal="right" vertical="center"/>
    </xf>
    <xf numFmtId="1" fontId="5" fillId="0" borderId="2" xfId="0" applyNumberFormat="1" applyFont="1" applyFill="1" applyBorder="1" applyAlignment="1">
      <alignment horizontal="center" vertical="center"/>
    </xf>
    <xf numFmtId="0" fontId="6" fillId="0" borderId="2" xfId="0" applyFont="1" applyFill="1" applyBorder="1" applyAlignment="1">
      <alignment vertical="center"/>
    </xf>
    <xf numFmtId="8" fontId="7" fillId="0" borderId="2" xfId="0" applyNumberFormat="1" applyFont="1" applyFill="1" applyBorder="1" applyAlignment="1">
      <alignment horizontal="right" vertical="center"/>
    </xf>
    <xf numFmtId="0" fontId="5" fillId="0" borderId="8" xfId="0" applyFont="1" applyFill="1" applyBorder="1" applyAlignment="1">
      <alignment horizontal="center" vertical="center"/>
    </xf>
    <xf numFmtId="164" fontId="5" fillId="0" borderId="2" xfId="0" applyNumberFormat="1" applyFont="1" applyFill="1" applyBorder="1" applyAlignment="1">
      <alignment horizontal="center" vertical="center"/>
    </xf>
    <xf numFmtId="4" fontId="5" fillId="0" borderId="2" xfId="0" applyNumberFormat="1" applyFont="1" applyFill="1" applyBorder="1" applyAlignment="1">
      <alignment horizontal="center" vertical="center"/>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2" fillId="0" borderId="0" xfId="0" applyFont="1" applyAlignment="1">
      <alignment vertical="center" wrapText="1"/>
    </xf>
    <xf numFmtId="0" fontId="2" fillId="0" borderId="2" xfId="0" applyFont="1" applyFill="1" applyBorder="1" applyAlignment="1">
      <alignment horizontal="center"/>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Fill="1" applyBorder="1" applyAlignment="1">
      <alignment wrapText="1"/>
    </xf>
    <xf numFmtId="0" fontId="2" fillId="0" borderId="2" xfId="0" applyFont="1" applyFill="1" applyBorder="1" applyAlignment="1"/>
    <xf numFmtId="6" fontId="2" fillId="0" borderId="2" xfId="0" applyNumberFormat="1" applyFont="1" applyFill="1" applyBorder="1" applyAlignment="1">
      <alignment vertical="center"/>
    </xf>
    <xf numFmtId="0" fontId="0" fillId="0" borderId="2" xfId="0" applyFill="1" applyBorder="1" applyAlignment="1">
      <alignment vertical="center"/>
    </xf>
    <xf numFmtId="0" fontId="5" fillId="0" borderId="2" xfId="0" applyFont="1" applyFill="1" applyBorder="1" applyAlignment="1">
      <alignment horizontal="left" wrapText="1" indent="2"/>
    </xf>
    <xf numFmtId="0" fontId="5" fillId="2" borderId="2" xfId="0" applyFont="1" applyFill="1" applyBorder="1" applyAlignment="1">
      <alignment horizontal="left" wrapText="1" indent="2"/>
    </xf>
    <xf numFmtId="0" fontId="5" fillId="0" borderId="2" xfId="0" applyFont="1" applyBorder="1" applyAlignment="1">
      <alignment horizontal="center" vertical="center"/>
    </xf>
    <xf numFmtId="0" fontId="5" fillId="2" borderId="2" xfId="0" applyFont="1" applyFill="1" applyBorder="1" applyAlignment="1">
      <alignment vertical="center"/>
    </xf>
    <xf numFmtId="0" fontId="5" fillId="2" borderId="2" xfId="0" applyFont="1" applyFill="1" applyBorder="1" applyAlignment="1">
      <alignment horizontal="center" vertical="center"/>
    </xf>
    <xf numFmtId="0" fontId="9" fillId="0" borderId="0" xfId="0" applyFont="1" applyAlignment="1">
      <alignment vertical="center"/>
    </xf>
    <xf numFmtId="0" fontId="3" fillId="0" borderId="2" xfId="0" applyFont="1" applyBorder="1" applyAlignment="1">
      <alignment horizontal="left" vertical="center" wrapText="1" indent="1"/>
    </xf>
    <xf numFmtId="0" fontId="2" fillId="0" borderId="0" xfId="0" quotePrefix="1" applyFont="1"/>
    <xf numFmtId="0" fontId="0" fillId="0" borderId="0" xfId="0" applyFill="1" applyBorder="1"/>
    <xf numFmtId="0" fontId="4" fillId="0" borderId="0" xfId="0" applyFont="1" applyFill="1" applyBorder="1" applyAlignment="1">
      <alignment horizontal="left" vertical="center" indent="3"/>
    </xf>
    <xf numFmtId="0" fontId="2" fillId="0" borderId="0" xfId="0" applyFont="1" applyFill="1" applyBorder="1" applyAlignment="1">
      <alignment horizontal="left" vertical="center" indent="3"/>
    </xf>
    <xf numFmtId="0" fontId="5" fillId="0" borderId="0" xfId="0" applyFont="1" applyFill="1" applyBorder="1" applyAlignment="1">
      <alignment horizontal="left" vertical="center" indent="3"/>
    </xf>
    <xf numFmtId="0" fontId="5"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5" fillId="0" borderId="2" xfId="0" applyFont="1" applyFill="1" applyBorder="1" applyAlignment="1">
      <alignment horizontal="center" vertical="center"/>
    </xf>
    <xf numFmtId="0" fontId="4" fillId="0" borderId="0" xfId="0" applyFont="1"/>
    <xf numFmtId="6" fontId="7" fillId="0" borderId="2" xfId="0" applyNumberFormat="1" applyFont="1" applyFill="1" applyBorder="1" applyAlignment="1">
      <alignment horizontal="right" vertical="center"/>
    </xf>
    <xf numFmtId="0" fontId="2" fillId="0" borderId="2" xfId="0" applyFont="1" applyFill="1" applyBorder="1" applyAlignment="1">
      <alignment horizontal="left" wrapText="1" indent="2"/>
    </xf>
    <xf numFmtId="6" fontId="2" fillId="0" borderId="5" xfId="0" applyNumberFormat="1" applyFont="1" applyFill="1" applyBorder="1" applyAlignment="1">
      <alignment horizontal="center" wrapText="1"/>
    </xf>
    <xf numFmtId="0" fontId="5" fillId="0" borderId="2" xfId="0" applyFont="1" applyFill="1" applyBorder="1" applyAlignment="1">
      <alignment horizontal="center" vertical="center"/>
    </xf>
    <xf numFmtId="0" fontId="2" fillId="0" borderId="0" xfId="0" applyFont="1" applyAlignment="1">
      <alignment horizontal="left" vertical="center" wrapText="1"/>
    </xf>
    <xf numFmtId="3" fontId="7" fillId="0" borderId="2" xfId="0" applyNumberFormat="1" applyFont="1" applyFill="1" applyBorder="1" applyAlignment="1">
      <alignment horizontal="center" vertical="center"/>
    </xf>
    <xf numFmtId="0" fontId="5" fillId="0" borderId="2" xfId="0" applyFont="1" applyFill="1" applyBorder="1" applyAlignment="1">
      <alignment vertical="center"/>
    </xf>
    <xf numFmtId="3" fontId="3" fillId="2" borderId="2" xfId="0" applyNumberFormat="1" applyFont="1" applyFill="1" applyBorder="1" applyAlignment="1">
      <alignment horizontal="center" vertical="center"/>
    </xf>
    <xf numFmtId="0" fontId="10" fillId="0" borderId="0" xfId="0" applyFont="1" applyAlignment="1">
      <alignment horizontal="lef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zoomScale="90" zoomScaleNormal="90" workbookViewId="0">
      <selection activeCell="A4" sqref="A4"/>
    </sheetView>
  </sheetViews>
  <sheetFormatPr defaultRowHeight="12.75" x14ac:dyDescent="0.2"/>
  <cols>
    <col min="1" max="1" width="45.28515625" style="20" customWidth="1"/>
    <col min="2" max="8" width="13.7109375" style="20" customWidth="1"/>
    <col min="9" max="9" width="13.7109375" style="30" customWidth="1"/>
    <col min="10" max="10" width="9.140625" style="3"/>
    <col min="11" max="11" width="10.85546875" style="3" bestFit="1" customWidth="1"/>
    <col min="12" max="12" width="35.140625" style="3" customWidth="1"/>
    <col min="13" max="16384" width="9.140625" style="3"/>
  </cols>
  <sheetData>
    <row r="1" spans="1:10" x14ac:dyDescent="0.2">
      <c r="A1" s="18" t="s">
        <v>0</v>
      </c>
      <c r="B1" s="18"/>
      <c r="C1" s="18"/>
      <c r="D1" s="18"/>
      <c r="E1" s="18"/>
      <c r="F1" s="18"/>
      <c r="G1" s="18"/>
      <c r="H1" s="18"/>
      <c r="I1" s="28"/>
    </row>
    <row r="2" spans="1:10" hidden="1" x14ac:dyDescent="0.2">
      <c r="A2" s="19"/>
      <c r="B2" s="19"/>
      <c r="C2" s="19"/>
      <c r="D2" s="19"/>
      <c r="E2" s="19"/>
      <c r="F2" s="21">
        <v>112.98</v>
      </c>
      <c r="G2" s="21">
        <v>149.35</v>
      </c>
      <c r="H2" s="21">
        <v>54.81</v>
      </c>
      <c r="I2" s="29"/>
    </row>
    <row r="3" spans="1:10" ht="63.75" x14ac:dyDescent="0.2">
      <c r="A3" s="49" t="s">
        <v>40</v>
      </c>
      <c r="B3" s="85" t="s">
        <v>77</v>
      </c>
      <c r="C3" s="85" t="s">
        <v>78</v>
      </c>
      <c r="D3" s="85" t="s">
        <v>79</v>
      </c>
      <c r="E3" s="85" t="s">
        <v>85</v>
      </c>
      <c r="F3" s="85" t="s">
        <v>80</v>
      </c>
      <c r="G3" s="85" t="s">
        <v>81</v>
      </c>
      <c r="H3" s="85" t="s">
        <v>82</v>
      </c>
      <c r="I3" s="85" t="s">
        <v>83</v>
      </c>
    </row>
    <row r="4" spans="1:10" x14ac:dyDescent="0.2">
      <c r="A4" s="49" t="s">
        <v>13</v>
      </c>
      <c r="B4" s="92" t="s">
        <v>14</v>
      </c>
      <c r="C4" s="92"/>
      <c r="D4" s="92"/>
      <c r="E4" s="92"/>
      <c r="F4" s="92"/>
      <c r="G4" s="92"/>
      <c r="H4" s="92"/>
      <c r="I4" s="92"/>
    </row>
    <row r="5" spans="1:10" x14ac:dyDescent="0.2">
      <c r="A5" s="49" t="s">
        <v>15</v>
      </c>
      <c r="B5" s="92" t="s">
        <v>14</v>
      </c>
      <c r="C5" s="92"/>
      <c r="D5" s="92"/>
      <c r="E5" s="92"/>
      <c r="F5" s="92"/>
      <c r="G5" s="92"/>
      <c r="H5" s="92"/>
      <c r="I5" s="92"/>
    </row>
    <row r="6" spans="1:10" x14ac:dyDescent="0.2">
      <c r="A6" s="49" t="s">
        <v>16</v>
      </c>
      <c r="B6" s="50"/>
      <c r="C6" s="51"/>
      <c r="D6" s="51"/>
      <c r="E6" s="51"/>
      <c r="F6" s="51"/>
      <c r="G6" s="51"/>
      <c r="H6" s="51"/>
      <c r="I6" s="52"/>
    </row>
    <row r="7" spans="1:10" x14ac:dyDescent="0.2">
      <c r="A7" s="49" t="s">
        <v>86</v>
      </c>
      <c r="B7" s="33">
        <v>1</v>
      </c>
      <c r="C7" s="33">
        <v>1</v>
      </c>
      <c r="D7" s="33">
        <f>B7*C7</f>
        <v>1</v>
      </c>
      <c r="E7" s="87">
        <v>61</v>
      </c>
      <c r="F7" s="33">
        <f>D7*E7</f>
        <v>61</v>
      </c>
      <c r="G7" s="33">
        <f>F7*0.05</f>
        <v>3.0500000000000003</v>
      </c>
      <c r="H7" s="33">
        <f>F7*0.1</f>
        <v>6.1000000000000005</v>
      </c>
      <c r="I7" s="55">
        <f>F7*$F$2+G7*$G$2+H7*$H$2</f>
        <v>7681.6385000000009</v>
      </c>
      <c r="J7" s="88"/>
    </row>
    <row r="8" spans="1:10" x14ac:dyDescent="0.2">
      <c r="A8" s="49" t="s">
        <v>17</v>
      </c>
      <c r="B8" s="50"/>
      <c r="C8" s="51"/>
      <c r="D8" s="51"/>
      <c r="E8" s="51"/>
      <c r="F8" s="51"/>
      <c r="G8" s="51"/>
      <c r="H8" s="51"/>
      <c r="I8" s="52"/>
    </row>
    <row r="9" spans="1:10" x14ac:dyDescent="0.2">
      <c r="A9" s="46" t="s">
        <v>18</v>
      </c>
      <c r="B9" s="33">
        <v>57</v>
      </c>
      <c r="C9" s="33">
        <v>1</v>
      </c>
      <c r="D9" s="33">
        <f>B9*C9</f>
        <v>57</v>
      </c>
      <c r="E9" s="33">
        <v>0</v>
      </c>
      <c r="F9" s="33">
        <f>D9*E9</f>
        <v>0</v>
      </c>
      <c r="G9" s="33">
        <f>F9*0.05</f>
        <v>0</v>
      </c>
      <c r="H9" s="33">
        <f>F9*0.1</f>
        <v>0</v>
      </c>
      <c r="I9" s="53">
        <f>F9*$F$2+G9*$G$2+H9*$H$2</f>
        <v>0</v>
      </c>
    </row>
    <row r="10" spans="1:10" ht="15.75" x14ac:dyDescent="0.2">
      <c r="A10" s="46" t="s">
        <v>93</v>
      </c>
      <c r="B10" s="33">
        <v>57</v>
      </c>
      <c r="C10" s="33">
        <v>0.1</v>
      </c>
      <c r="D10" s="33">
        <f t="shared" ref="D10:D11" si="0">B10*C10</f>
        <v>5.7</v>
      </c>
      <c r="E10" s="33">
        <v>0</v>
      </c>
      <c r="F10" s="33">
        <f t="shared" ref="F10:F11" si="1">D10*E10</f>
        <v>0</v>
      </c>
      <c r="G10" s="33">
        <f t="shared" ref="G10:G11" si="2">F10*0.05</f>
        <v>0</v>
      </c>
      <c r="H10" s="33">
        <f t="shared" ref="H10:H11" si="3">F10*0.1</f>
        <v>0</v>
      </c>
      <c r="I10" s="53">
        <f>F10*$F$2+G10*$G$2+H10*$H$2</f>
        <v>0</v>
      </c>
    </row>
    <row r="11" spans="1:10" x14ac:dyDescent="0.2">
      <c r="A11" s="46" t="s">
        <v>19</v>
      </c>
      <c r="B11" s="33">
        <v>40</v>
      </c>
      <c r="C11" s="33">
        <v>1</v>
      </c>
      <c r="D11" s="33">
        <f t="shared" si="0"/>
        <v>40</v>
      </c>
      <c r="E11" s="33">
        <v>61</v>
      </c>
      <c r="F11" s="54">
        <f t="shared" si="1"/>
        <v>2440</v>
      </c>
      <c r="G11" s="33">
        <f t="shared" si="2"/>
        <v>122</v>
      </c>
      <c r="H11" s="33">
        <f t="shared" si="3"/>
        <v>244</v>
      </c>
      <c r="I11" s="55">
        <f t="shared" ref="I11" si="4">F11*$F$2+G11*$G$2+H11*$H$2</f>
        <v>307265.54000000004</v>
      </c>
    </row>
    <row r="12" spans="1:10" x14ac:dyDescent="0.2">
      <c r="A12" s="49" t="s">
        <v>20</v>
      </c>
      <c r="B12" s="33" t="s">
        <v>87</v>
      </c>
      <c r="C12" s="47"/>
      <c r="D12" s="47"/>
      <c r="E12" s="47"/>
      <c r="F12" s="47"/>
      <c r="G12" s="47"/>
      <c r="H12" s="47"/>
      <c r="I12" s="48"/>
    </row>
    <row r="13" spans="1:10" x14ac:dyDescent="0.2">
      <c r="A13" s="49" t="s">
        <v>21</v>
      </c>
      <c r="B13" s="33" t="s">
        <v>87</v>
      </c>
      <c r="C13" s="47"/>
      <c r="D13" s="47"/>
      <c r="E13" s="47"/>
      <c r="F13" s="47"/>
      <c r="G13" s="47"/>
      <c r="H13" s="47"/>
      <c r="I13" s="48"/>
    </row>
    <row r="14" spans="1:10" x14ac:dyDescent="0.2">
      <c r="A14" s="49" t="s">
        <v>22</v>
      </c>
      <c r="B14" s="50"/>
      <c r="C14" s="51"/>
      <c r="D14" s="51"/>
      <c r="E14" s="51"/>
      <c r="F14" s="51"/>
      <c r="G14" s="51"/>
      <c r="H14" s="51"/>
      <c r="I14" s="52"/>
    </row>
    <row r="15" spans="1:10" x14ac:dyDescent="0.2">
      <c r="A15" s="46" t="s">
        <v>65</v>
      </c>
      <c r="B15" s="33">
        <v>2</v>
      </c>
      <c r="C15" s="33">
        <v>1</v>
      </c>
      <c r="D15" s="33">
        <f t="shared" ref="D15:D22" si="5">B15*C15</f>
        <v>2</v>
      </c>
      <c r="E15" s="33">
        <v>0</v>
      </c>
      <c r="F15" s="33">
        <f t="shared" ref="F15:F22" si="6">D15*E15</f>
        <v>0</v>
      </c>
      <c r="G15" s="33">
        <f t="shared" ref="G15:G22" si="7">F15*0.05</f>
        <v>0</v>
      </c>
      <c r="H15" s="33">
        <f t="shared" ref="H15:H22" si="8">F15*0.1</f>
        <v>0</v>
      </c>
      <c r="I15" s="53">
        <f>F15*$F$2+G15*$G$2+H15*$H$2</f>
        <v>0</v>
      </c>
    </row>
    <row r="16" spans="1:10" x14ac:dyDescent="0.2">
      <c r="A16" s="46" t="s">
        <v>24</v>
      </c>
      <c r="B16" s="33">
        <v>2</v>
      </c>
      <c r="C16" s="33">
        <v>1</v>
      </c>
      <c r="D16" s="33">
        <f t="shared" si="5"/>
        <v>2</v>
      </c>
      <c r="E16" s="33">
        <v>0</v>
      </c>
      <c r="F16" s="33">
        <f t="shared" si="6"/>
        <v>0</v>
      </c>
      <c r="G16" s="33">
        <f t="shared" si="7"/>
        <v>0</v>
      </c>
      <c r="H16" s="33">
        <f t="shared" si="8"/>
        <v>0</v>
      </c>
      <c r="I16" s="53">
        <f t="shared" ref="I16:I22" si="9">F16*$F$2+G16*$G$2+H16*$H$2</f>
        <v>0</v>
      </c>
    </row>
    <row r="17" spans="1:9" x14ac:dyDescent="0.2">
      <c r="A17" s="46" t="s">
        <v>66</v>
      </c>
      <c r="B17" s="33">
        <v>2</v>
      </c>
      <c r="C17" s="33">
        <v>1</v>
      </c>
      <c r="D17" s="33">
        <f t="shared" si="5"/>
        <v>2</v>
      </c>
      <c r="E17" s="33">
        <v>0</v>
      </c>
      <c r="F17" s="33">
        <f t="shared" si="6"/>
        <v>0</v>
      </c>
      <c r="G17" s="33">
        <f t="shared" si="7"/>
        <v>0</v>
      </c>
      <c r="H17" s="33">
        <f t="shared" si="8"/>
        <v>0</v>
      </c>
      <c r="I17" s="53">
        <f t="shared" si="9"/>
        <v>0</v>
      </c>
    </row>
    <row r="18" spans="1:9" x14ac:dyDescent="0.2">
      <c r="A18" s="46" t="s">
        <v>25</v>
      </c>
      <c r="B18" s="33">
        <v>2</v>
      </c>
      <c r="C18" s="33">
        <v>1</v>
      </c>
      <c r="D18" s="33">
        <f t="shared" si="5"/>
        <v>2</v>
      </c>
      <c r="E18" s="33">
        <v>0</v>
      </c>
      <c r="F18" s="33">
        <f t="shared" si="6"/>
        <v>0</v>
      </c>
      <c r="G18" s="33">
        <f t="shared" si="7"/>
        <v>0</v>
      </c>
      <c r="H18" s="33">
        <f t="shared" si="8"/>
        <v>0</v>
      </c>
      <c r="I18" s="53">
        <f t="shared" si="9"/>
        <v>0</v>
      </c>
    </row>
    <row r="19" spans="1:9" x14ac:dyDescent="0.2">
      <c r="A19" s="46" t="s">
        <v>67</v>
      </c>
      <c r="B19" s="33">
        <v>2</v>
      </c>
      <c r="C19" s="33">
        <v>1.1000000000000001</v>
      </c>
      <c r="D19" s="33">
        <f t="shared" si="5"/>
        <v>2.2000000000000002</v>
      </c>
      <c r="E19" s="33">
        <v>0</v>
      </c>
      <c r="F19" s="33">
        <f t="shared" si="6"/>
        <v>0</v>
      </c>
      <c r="G19" s="33">
        <f t="shared" si="7"/>
        <v>0</v>
      </c>
      <c r="H19" s="33">
        <f t="shared" si="8"/>
        <v>0</v>
      </c>
      <c r="I19" s="53">
        <f t="shared" si="9"/>
        <v>0</v>
      </c>
    </row>
    <row r="20" spans="1:9" ht="25.5" x14ac:dyDescent="0.2">
      <c r="A20" s="46" t="s">
        <v>68</v>
      </c>
      <c r="B20" s="33">
        <v>2</v>
      </c>
      <c r="C20" s="33">
        <v>1</v>
      </c>
      <c r="D20" s="33">
        <f t="shared" si="5"/>
        <v>2</v>
      </c>
      <c r="E20" s="33">
        <v>0</v>
      </c>
      <c r="F20" s="33">
        <f t="shared" si="6"/>
        <v>0</v>
      </c>
      <c r="G20" s="33">
        <f t="shared" si="7"/>
        <v>0</v>
      </c>
      <c r="H20" s="33">
        <f t="shared" si="8"/>
        <v>0</v>
      </c>
      <c r="I20" s="53">
        <f t="shared" si="9"/>
        <v>0</v>
      </c>
    </row>
    <row r="21" spans="1:9" x14ac:dyDescent="0.2">
      <c r="A21" s="46" t="s">
        <v>28</v>
      </c>
      <c r="B21" s="33">
        <v>2</v>
      </c>
      <c r="C21" s="33">
        <v>1</v>
      </c>
      <c r="D21" s="33">
        <f t="shared" si="5"/>
        <v>2</v>
      </c>
      <c r="E21" s="33">
        <v>0</v>
      </c>
      <c r="F21" s="33">
        <f t="shared" si="6"/>
        <v>0</v>
      </c>
      <c r="G21" s="33">
        <f t="shared" si="7"/>
        <v>0</v>
      </c>
      <c r="H21" s="33">
        <f t="shared" si="8"/>
        <v>0</v>
      </c>
      <c r="I21" s="53">
        <f t="shared" si="9"/>
        <v>0</v>
      </c>
    </row>
    <row r="22" spans="1:9" x14ac:dyDescent="0.2">
      <c r="A22" s="46" t="s">
        <v>69</v>
      </c>
      <c r="B22" s="33">
        <v>8</v>
      </c>
      <c r="C22" s="33">
        <v>1.1000000000000001</v>
      </c>
      <c r="D22" s="33">
        <f t="shared" si="5"/>
        <v>8.8000000000000007</v>
      </c>
      <c r="E22" s="33">
        <v>0</v>
      </c>
      <c r="F22" s="33">
        <f t="shared" si="6"/>
        <v>0</v>
      </c>
      <c r="G22" s="33">
        <f t="shared" si="7"/>
        <v>0</v>
      </c>
      <c r="H22" s="33">
        <f t="shared" si="8"/>
        <v>0</v>
      </c>
      <c r="I22" s="53">
        <f t="shared" si="9"/>
        <v>0</v>
      </c>
    </row>
    <row r="23" spans="1:9" ht="25.5" x14ac:dyDescent="0.2">
      <c r="A23" s="46" t="s">
        <v>29</v>
      </c>
      <c r="B23" s="33" t="s">
        <v>87</v>
      </c>
      <c r="C23" s="47"/>
      <c r="D23" s="47"/>
      <c r="E23" s="47"/>
      <c r="F23" s="47"/>
      <c r="G23" s="47"/>
      <c r="H23" s="47"/>
      <c r="I23" s="48"/>
    </row>
    <row r="24" spans="1:9" x14ac:dyDescent="0.2">
      <c r="A24" s="46" t="s">
        <v>70</v>
      </c>
      <c r="B24" s="33">
        <v>8</v>
      </c>
      <c r="C24" s="33">
        <v>2</v>
      </c>
      <c r="D24" s="33">
        <f t="shared" ref="D24:D27" si="10">B24*C24</f>
        <v>16</v>
      </c>
      <c r="E24" s="33">
        <v>61</v>
      </c>
      <c r="F24" s="33">
        <f t="shared" ref="F24:F27" si="11">D24*E24</f>
        <v>976</v>
      </c>
      <c r="G24" s="33">
        <f t="shared" ref="G24:G27" si="12">F24*0.05</f>
        <v>48.800000000000004</v>
      </c>
      <c r="H24" s="33">
        <f t="shared" ref="H24:H25" si="13">F24*0.1</f>
        <v>97.600000000000009</v>
      </c>
      <c r="I24" s="55">
        <f t="shared" ref="I24:I27" si="14">F24*$F$2+G24*$G$2+H24*$H$2</f>
        <v>122906.21600000001</v>
      </c>
    </row>
    <row r="25" spans="1:9" ht="28.5" x14ac:dyDescent="0.2">
      <c r="A25" s="46" t="s">
        <v>98</v>
      </c>
      <c r="B25" s="33">
        <v>8</v>
      </c>
      <c r="C25" s="33">
        <v>2</v>
      </c>
      <c r="D25" s="33">
        <f t="shared" si="10"/>
        <v>16</v>
      </c>
      <c r="E25" s="33">
        <v>61</v>
      </c>
      <c r="F25" s="54">
        <f t="shared" si="11"/>
        <v>976</v>
      </c>
      <c r="G25" s="33">
        <f t="shared" si="12"/>
        <v>48.800000000000004</v>
      </c>
      <c r="H25" s="33">
        <f t="shared" si="13"/>
        <v>97.600000000000009</v>
      </c>
      <c r="I25" s="55">
        <f t="shared" si="14"/>
        <v>122906.21600000001</v>
      </c>
    </row>
    <row r="26" spans="1:9" ht="22.5" customHeight="1" x14ac:dyDescent="0.2">
      <c r="A26" s="46" t="s">
        <v>103</v>
      </c>
      <c r="B26" s="33">
        <v>4</v>
      </c>
      <c r="C26" s="33">
        <v>1</v>
      </c>
      <c r="D26" s="33">
        <f t="shared" si="10"/>
        <v>4</v>
      </c>
      <c r="E26" s="33">
        <v>3</v>
      </c>
      <c r="F26" s="56">
        <f t="shared" si="11"/>
        <v>12</v>
      </c>
      <c r="G26" s="33">
        <f t="shared" si="12"/>
        <v>0.60000000000000009</v>
      </c>
      <c r="H26" s="33">
        <f t="shared" ref="H26:H27" si="15">F26*0.1</f>
        <v>1.2000000000000002</v>
      </c>
      <c r="I26" s="55">
        <f t="shared" si="14"/>
        <v>1511.1419999999998</v>
      </c>
    </row>
    <row r="27" spans="1:9" ht="13.5" customHeight="1" x14ac:dyDescent="0.2">
      <c r="A27" s="46" t="s">
        <v>30</v>
      </c>
      <c r="B27" s="33">
        <v>4</v>
      </c>
      <c r="C27" s="33">
        <v>1</v>
      </c>
      <c r="D27" s="33">
        <f t="shared" si="10"/>
        <v>4</v>
      </c>
      <c r="E27" s="33">
        <v>0</v>
      </c>
      <c r="F27" s="33">
        <f t="shared" si="11"/>
        <v>0</v>
      </c>
      <c r="G27" s="33">
        <f t="shared" si="12"/>
        <v>0</v>
      </c>
      <c r="H27" s="33">
        <f t="shared" si="15"/>
        <v>0</v>
      </c>
      <c r="I27" s="53">
        <f t="shared" si="14"/>
        <v>0</v>
      </c>
    </row>
    <row r="28" spans="1:9" ht="13.5" x14ac:dyDescent="0.2">
      <c r="A28" s="57" t="s">
        <v>31</v>
      </c>
      <c r="B28" s="95"/>
      <c r="C28" s="95"/>
      <c r="D28" s="95"/>
      <c r="E28" s="95"/>
      <c r="F28" s="94">
        <f>SUM(F7:H7,F9:H11,F15:H22,F24:H27)</f>
        <v>5134.7500000000009</v>
      </c>
      <c r="G28" s="94"/>
      <c r="H28" s="94"/>
      <c r="I28" s="58">
        <f>SUM(I7,I9:I11,I15:I25,I27,I26:I26)</f>
        <v>562270.75250000006</v>
      </c>
    </row>
    <row r="29" spans="1:9" x14ac:dyDescent="0.2">
      <c r="A29" s="49" t="s">
        <v>32</v>
      </c>
      <c r="B29" s="50"/>
      <c r="C29" s="51"/>
      <c r="D29" s="51"/>
      <c r="E29" s="51"/>
      <c r="F29" s="51"/>
      <c r="G29" s="51"/>
      <c r="H29" s="51"/>
      <c r="I29" s="52"/>
    </row>
    <row r="30" spans="1:9" x14ac:dyDescent="0.2">
      <c r="A30" s="49" t="s">
        <v>86</v>
      </c>
      <c r="B30" s="33" t="s">
        <v>87</v>
      </c>
      <c r="C30" s="47"/>
      <c r="D30" s="47"/>
      <c r="E30" s="47"/>
      <c r="F30" s="47"/>
      <c r="G30" s="47"/>
      <c r="H30" s="47"/>
      <c r="I30" s="48"/>
    </row>
    <row r="31" spans="1:9" x14ac:dyDescent="0.2">
      <c r="A31" s="49" t="s">
        <v>33</v>
      </c>
      <c r="B31" s="33" t="s">
        <v>87</v>
      </c>
      <c r="C31" s="47"/>
      <c r="D31" s="47"/>
      <c r="E31" s="47"/>
      <c r="F31" s="47"/>
      <c r="G31" s="47"/>
      <c r="H31" s="47"/>
      <c r="I31" s="48"/>
    </row>
    <row r="32" spans="1:9" x14ac:dyDescent="0.2">
      <c r="A32" s="49" t="s">
        <v>34</v>
      </c>
      <c r="B32" s="33" t="s">
        <v>87</v>
      </c>
      <c r="C32" s="47"/>
      <c r="D32" s="47"/>
      <c r="E32" s="47"/>
      <c r="F32" s="47"/>
      <c r="G32" s="47"/>
      <c r="H32" s="47"/>
      <c r="I32" s="48"/>
    </row>
    <row r="33" spans="1:12" x14ac:dyDescent="0.2">
      <c r="A33" s="49" t="s">
        <v>35</v>
      </c>
      <c r="B33" s="33" t="s">
        <v>14</v>
      </c>
      <c r="C33" s="47"/>
      <c r="D33" s="47"/>
      <c r="E33" s="47"/>
      <c r="F33" s="47"/>
      <c r="G33" s="47"/>
      <c r="H33" s="47"/>
      <c r="I33" s="48"/>
    </row>
    <row r="34" spans="1:12" x14ac:dyDescent="0.2">
      <c r="A34" s="49" t="s">
        <v>36</v>
      </c>
      <c r="B34" s="59"/>
      <c r="C34" s="51"/>
      <c r="D34" s="51"/>
      <c r="E34" s="51"/>
      <c r="F34" s="51"/>
      <c r="G34" s="51"/>
      <c r="H34" s="51"/>
      <c r="I34" s="52"/>
    </row>
    <row r="35" spans="1:12" x14ac:dyDescent="0.2">
      <c r="A35" s="46" t="s">
        <v>71</v>
      </c>
      <c r="B35" s="33">
        <v>1.5</v>
      </c>
      <c r="C35" s="33">
        <v>52</v>
      </c>
      <c r="D35" s="33">
        <f>B35*C35</f>
        <v>78</v>
      </c>
      <c r="E35" s="33">
        <v>61</v>
      </c>
      <c r="F35" s="54">
        <f>D35*E35</f>
        <v>4758</v>
      </c>
      <c r="G35" s="60">
        <f t="shared" ref="G35:G38" si="16">F35*0.05</f>
        <v>237.9</v>
      </c>
      <c r="H35" s="60">
        <f t="shared" ref="H35:H38" si="17">F35*0.1</f>
        <v>475.8</v>
      </c>
      <c r="I35" s="55">
        <f t="shared" ref="I35:I38" si="18">F35*$F$2+G35*$G$2+H35*$H$2</f>
        <v>599167.80299999996</v>
      </c>
    </row>
    <row r="36" spans="1:12" x14ac:dyDescent="0.2">
      <c r="A36" s="46" t="s">
        <v>72</v>
      </c>
      <c r="B36" s="33">
        <v>1</v>
      </c>
      <c r="C36" s="33">
        <v>365</v>
      </c>
      <c r="D36" s="33">
        <f>B36*C36</f>
        <v>365</v>
      </c>
      <c r="E36" s="33">
        <v>61</v>
      </c>
      <c r="F36" s="54">
        <f t="shared" ref="F36:F38" si="19">D36*E36</f>
        <v>22265</v>
      </c>
      <c r="G36" s="61">
        <f t="shared" si="16"/>
        <v>1113.25</v>
      </c>
      <c r="H36" s="60">
        <f t="shared" si="17"/>
        <v>2226.5</v>
      </c>
      <c r="I36" s="55">
        <f t="shared" si="18"/>
        <v>2803798.0525000002</v>
      </c>
    </row>
    <row r="37" spans="1:12" x14ac:dyDescent="0.2">
      <c r="A37" s="46" t="s">
        <v>73</v>
      </c>
      <c r="B37" s="33">
        <v>24</v>
      </c>
      <c r="C37" s="33">
        <v>2</v>
      </c>
      <c r="D37" s="33">
        <f t="shared" ref="D37:D38" si="20">B37*C37</f>
        <v>48</v>
      </c>
      <c r="E37" s="33">
        <v>61</v>
      </c>
      <c r="F37" s="54">
        <f t="shared" si="19"/>
        <v>2928</v>
      </c>
      <c r="G37" s="60">
        <f t="shared" si="16"/>
        <v>146.4</v>
      </c>
      <c r="H37" s="60">
        <f t="shared" si="17"/>
        <v>292.8</v>
      </c>
      <c r="I37" s="55">
        <f t="shared" si="18"/>
        <v>368718.64800000004</v>
      </c>
    </row>
    <row r="38" spans="1:12" x14ac:dyDescent="0.2">
      <c r="A38" s="46" t="s">
        <v>74</v>
      </c>
      <c r="B38" s="33">
        <v>16</v>
      </c>
      <c r="C38" s="33">
        <v>2</v>
      </c>
      <c r="D38" s="33">
        <f t="shared" si="20"/>
        <v>32</v>
      </c>
      <c r="E38" s="33">
        <v>61</v>
      </c>
      <c r="F38" s="54">
        <f t="shared" si="19"/>
        <v>1952</v>
      </c>
      <c r="G38" s="60">
        <f t="shared" si="16"/>
        <v>97.600000000000009</v>
      </c>
      <c r="H38" s="60">
        <f t="shared" si="17"/>
        <v>195.20000000000002</v>
      </c>
      <c r="I38" s="55">
        <f t="shared" si="18"/>
        <v>245812.43200000003</v>
      </c>
    </row>
    <row r="39" spans="1:12" x14ac:dyDescent="0.2">
      <c r="A39" s="49" t="s">
        <v>37</v>
      </c>
      <c r="B39" s="33" t="s">
        <v>14</v>
      </c>
      <c r="C39" s="47"/>
      <c r="D39" s="47"/>
      <c r="E39" s="47"/>
      <c r="F39" s="47"/>
      <c r="G39" s="47"/>
      <c r="H39" s="47"/>
      <c r="I39" s="48"/>
    </row>
    <row r="40" spans="1:12" x14ac:dyDescent="0.2">
      <c r="A40" s="49" t="s">
        <v>38</v>
      </c>
      <c r="B40" s="33" t="s">
        <v>14</v>
      </c>
      <c r="C40" s="47"/>
      <c r="D40" s="47"/>
      <c r="E40" s="47"/>
      <c r="F40" s="47"/>
      <c r="G40" s="47"/>
      <c r="H40" s="47"/>
      <c r="I40" s="48"/>
    </row>
    <row r="41" spans="1:12" ht="13.5" x14ac:dyDescent="0.2">
      <c r="A41" s="62" t="s">
        <v>39</v>
      </c>
      <c r="B41" s="47"/>
      <c r="C41" s="47"/>
      <c r="D41" s="47"/>
      <c r="E41" s="47"/>
      <c r="F41" s="94">
        <f>SUM(F35:H40)</f>
        <v>36688.449999999997</v>
      </c>
      <c r="G41" s="94"/>
      <c r="H41" s="94"/>
      <c r="I41" s="58">
        <f>SUM(I35:I40)</f>
        <v>4017496.9355000001</v>
      </c>
      <c r="L41" s="80"/>
    </row>
    <row r="42" spans="1:12" ht="15.75" x14ac:dyDescent="0.2">
      <c r="A42" s="63" t="s">
        <v>100</v>
      </c>
      <c r="B42" s="63"/>
      <c r="C42" s="63"/>
      <c r="D42" s="63"/>
      <c r="E42" s="63"/>
      <c r="F42" s="94">
        <f>ROUND(SUM(F28,F41),-2)</f>
        <v>41800</v>
      </c>
      <c r="G42" s="94"/>
      <c r="H42" s="94"/>
      <c r="I42" s="89">
        <f>ROUND(SUM(I28,I41),-4)</f>
        <v>4580000</v>
      </c>
    </row>
    <row r="43" spans="1:12" ht="15.75" x14ac:dyDescent="0.2">
      <c r="A43" s="64" t="s">
        <v>101</v>
      </c>
      <c r="B43" s="47"/>
      <c r="C43" s="47"/>
      <c r="D43" s="47"/>
      <c r="E43" s="47"/>
      <c r="F43" s="47"/>
      <c r="G43" s="47"/>
      <c r="H43" s="47"/>
      <c r="I43" s="53">
        <f>'O&amp;M'!G9</f>
        <v>351000</v>
      </c>
      <c r="J43" s="88"/>
    </row>
    <row r="44" spans="1:12" ht="15.75" x14ac:dyDescent="0.2">
      <c r="A44" s="64" t="s">
        <v>102</v>
      </c>
      <c r="B44" s="47"/>
      <c r="C44" s="47"/>
      <c r="D44" s="47"/>
      <c r="E44" s="47"/>
      <c r="F44" s="47"/>
      <c r="G44" s="47"/>
      <c r="H44" s="47"/>
      <c r="I44" s="89">
        <f>ROUND(I42+I43,-4)</f>
        <v>4930000</v>
      </c>
      <c r="J44" s="88"/>
    </row>
    <row r="45" spans="1:12" x14ac:dyDescent="0.2">
      <c r="J45" s="30" t="s">
        <v>63</v>
      </c>
      <c r="K45" s="30">
        <v>247</v>
      </c>
    </row>
    <row r="46" spans="1:12" x14ac:dyDescent="0.2">
      <c r="J46" s="30" t="s">
        <v>64</v>
      </c>
      <c r="K46" s="43">
        <f>F42/K45</f>
        <v>169.23076923076923</v>
      </c>
    </row>
    <row r="47" spans="1:12" x14ac:dyDescent="0.2">
      <c r="K47" s="11"/>
    </row>
    <row r="48" spans="1:12" x14ac:dyDescent="0.2">
      <c r="A48" s="20" t="s">
        <v>84</v>
      </c>
    </row>
    <row r="49" spans="1:9" ht="30" customHeight="1" x14ac:dyDescent="0.2">
      <c r="A49" s="93" t="s">
        <v>92</v>
      </c>
      <c r="B49" s="93"/>
      <c r="C49" s="93"/>
      <c r="D49" s="93"/>
      <c r="E49" s="93"/>
      <c r="F49" s="93"/>
      <c r="G49" s="93"/>
      <c r="H49" s="93"/>
      <c r="I49" s="93"/>
    </row>
    <row r="50" spans="1:9" ht="42.75" customHeight="1" x14ac:dyDescent="0.2">
      <c r="A50" s="93" t="s">
        <v>88</v>
      </c>
      <c r="B50" s="93"/>
      <c r="C50" s="93"/>
      <c r="D50" s="93"/>
      <c r="E50" s="93"/>
      <c r="F50" s="93"/>
      <c r="G50" s="93"/>
      <c r="H50" s="93"/>
      <c r="I50" s="93"/>
    </row>
    <row r="51" spans="1:9" ht="15.75" x14ac:dyDescent="0.2">
      <c r="A51" s="20" t="s">
        <v>94</v>
      </c>
    </row>
    <row r="52" spans="1:9" ht="15.75" x14ac:dyDescent="0.2">
      <c r="A52" s="78" t="s">
        <v>97</v>
      </c>
    </row>
    <row r="53" spans="1:9" ht="15.75" x14ac:dyDescent="0.2">
      <c r="A53" s="20" t="s">
        <v>108</v>
      </c>
    </row>
    <row r="54" spans="1:9" ht="15.75" x14ac:dyDescent="0.2">
      <c r="A54" s="78" t="s">
        <v>99</v>
      </c>
    </row>
  </sheetData>
  <mergeCells count="8">
    <mergeCell ref="B4:I4"/>
    <mergeCell ref="B5:I5"/>
    <mergeCell ref="A50:I50"/>
    <mergeCell ref="A49:I49"/>
    <mergeCell ref="F41:H41"/>
    <mergeCell ref="F42:H42"/>
    <mergeCell ref="B28:E28"/>
    <mergeCell ref="F28:H28"/>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A8" sqref="A8"/>
    </sheetView>
  </sheetViews>
  <sheetFormatPr defaultRowHeight="15" x14ac:dyDescent="0.25"/>
  <cols>
    <col min="1" max="1" width="45.85546875" customWidth="1"/>
    <col min="2" max="2" width="14.28515625" customWidth="1"/>
    <col min="3" max="8" width="12" style="2" customWidth="1"/>
    <col min="9" max="9" width="12" style="39" customWidth="1"/>
    <col min="11" max="11" width="9.28515625" style="5" bestFit="1" customWidth="1"/>
  </cols>
  <sheetData>
    <row r="1" spans="1:11" ht="15.75" x14ac:dyDescent="0.25">
      <c r="A1" s="1" t="s">
        <v>41</v>
      </c>
      <c r="B1" s="1"/>
      <c r="C1" s="9"/>
      <c r="D1" s="9"/>
      <c r="E1" s="9"/>
      <c r="F1" s="9"/>
      <c r="G1" s="9"/>
      <c r="H1" s="9"/>
      <c r="I1" s="35"/>
    </row>
    <row r="2" spans="1:11" hidden="1" x14ac:dyDescent="0.25">
      <c r="B2" s="4"/>
      <c r="C2" s="10"/>
      <c r="D2" s="10"/>
      <c r="E2" s="10"/>
      <c r="F2" s="2">
        <v>48.08</v>
      </c>
      <c r="G2" s="2">
        <v>64.8</v>
      </c>
      <c r="H2" s="2">
        <v>26.02</v>
      </c>
      <c r="I2" s="36"/>
    </row>
    <row r="3" spans="1:11" ht="76.5" x14ac:dyDescent="0.25">
      <c r="A3" s="45" t="s">
        <v>1</v>
      </c>
      <c r="B3" s="86" t="s">
        <v>77</v>
      </c>
      <c r="C3" s="86" t="s">
        <v>78</v>
      </c>
      <c r="D3" s="86" t="s">
        <v>79</v>
      </c>
      <c r="E3" s="86" t="s">
        <v>90</v>
      </c>
      <c r="F3" s="86" t="s">
        <v>80</v>
      </c>
      <c r="G3" s="86" t="s">
        <v>81</v>
      </c>
      <c r="H3" s="86" t="s">
        <v>82</v>
      </c>
      <c r="I3" s="86" t="s">
        <v>96</v>
      </c>
    </row>
    <row r="4" spans="1:11" s="2" customFormat="1" x14ac:dyDescent="0.25">
      <c r="A4" s="45"/>
      <c r="B4" s="67"/>
      <c r="C4" s="67"/>
      <c r="D4" s="66" t="s">
        <v>5</v>
      </c>
      <c r="E4" s="67"/>
      <c r="F4" s="66" t="s">
        <v>8</v>
      </c>
      <c r="G4" s="66" t="s">
        <v>10</v>
      </c>
      <c r="H4" s="66" t="s">
        <v>12</v>
      </c>
      <c r="I4" s="68"/>
      <c r="K4" s="40"/>
    </row>
    <row r="5" spans="1:11" x14ac:dyDescent="0.25">
      <c r="A5" s="69" t="s">
        <v>42</v>
      </c>
      <c r="B5" s="70"/>
      <c r="C5" s="66"/>
      <c r="D5" s="66"/>
      <c r="E5" s="66"/>
      <c r="F5" s="66"/>
      <c r="G5" s="66"/>
      <c r="H5" s="66"/>
      <c r="I5" s="44"/>
    </row>
    <row r="6" spans="1:11" x14ac:dyDescent="0.25">
      <c r="A6" s="70" t="s">
        <v>109</v>
      </c>
      <c r="B6" s="31">
        <v>5</v>
      </c>
      <c r="C6" s="31">
        <v>1</v>
      </c>
      <c r="D6" s="31">
        <f>B6*C6</f>
        <v>5</v>
      </c>
      <c r="E6" s="31">
        <v>0</v>
      </c>
      <c r="F6" s="31">
        <f>D6*E6</f>
        <v>0</v>
      </c>
      <c r="G6" s="31">
        <f>F6*0.05</f>
        <v>0</v>
      </c>
      <c r="H6" s="31">
        <f>F6*0.1</f>
        <v>0</v>
      </c>
      <c r="I6" s="71">
        <f>F6*$F$2+G6*$G$2+H6*$H$2</f>
        <v>0</v>
      </c>
    </row>
    <row r="7" spans="1:11" x14ac:dyDescent="0.25">
      <c r="A7" s="70" t="s">
        <v>110</v>
      </c>
      <c r="B7" s="31">
        <v>5</v>
      </c>
      <c r="C7" s="31">
        <v>0.1</v>
      </c>
      <c r="D7" s="31">
        <f>B7*C7</f>
        <v>0.5</v>
      </c>
      <c r="E7" s="31">
        <v>0</v>
      </c>
      <c r="F7" s="31">
        <f>D7*E7</f>
        <v>0</v>
      </c>
      <c r="G7" s="31">
        <f>F7*0.05</f>
        <v>0</v>
      </c>
      <c r="H7" s="31">
        <f>F7*0.1</f>
        <v>0</v>
      </c>
      <c r="I7" s="71">
        <f>F7*$F$2+G7*$G$2+H7*$H$2</f>
        <v>0</v>
      </c>
      <c r="K7" s="81"/>
    </row>
    <row r="8" spans="1:11" x14ac:dyDescent="0.25">
      <c r="A8" s="70" t="s">
        <v>43</v>
      </c>
      <c r="B8" s="72"/>
      <c r="C8" s="68"/>
      <c r="D8" s="68"/>
      <c r="E8" s="68"/>
      <c r="F8" s="68"/>
      <c r="G8" s="68"/>
      <c r="H8" s="68"/>
      <c r="I8" s="72"/>
      <c r="K8" s="81"/>
    </row>
    <row r="9" spans="1:11" x14ac:dyDescent="0.25">
      <c r="A9" s="73" t="s">
        <v>23</v>
      </c>
      <c r="B9" s="33">
        <v>2</v>
      </c>
      <c r="C9" s="31">
        <v>1</v>
      </c>
      <c r="D9" s="31">
        <f>B9*C9</f>
        <v>2</v>
      </c>
      <c r="E9" s="31">
        <v>0</v>
      </c>
      <c r="F9" s="31">
        <f>D9*E9</f>
        <v>0</v>
      </c>
      <c r="G9" s="31">
        <f>F9*0.05</f>
        <v>0</v>
      </c>
      <c r="H9" s="31">
        <f>F9*0.1</f>
        <v>0</v>
      </c>
      <c r="I9" s="71">
        <f>F9*$F$2+G9*$G$2+H9*$H$2</f>
        <v>0</v>
      </c>
      <c r="K9" s="82"/>
    </row>
    <row r="10" spans="1:11" x14ac:dyDescent="0.25">
      <c r="A10" s="74" t="s">
        <v>24</v>
      </c>
      <c r="B10" s="75">
        <v>2</v>
      </c>
      <c r="C10" s="22">
        <v>1</v>
      </c>
      <c r="D10" s="22">
        <f t="shared" ref="D10:D18" si="0">B10*C10</f>
        <v>2</v>
      </c>
      <c r="E10" s="22">
        <v>0</v>
      </c>
      <c r="F10" s="23">
        <f t="shared" ref="F10:F18" si="1">D10*E10</f>
        <v>0</v>
      </c>
      <c r="G10" s="23">
        <f t="shared" ref="G10:G18" si="2">F10*0.05</f>
        <v>0</v>
      </c>
      <c r="H10" s="23">
        <f t="shared" ref="H10:H18" si="3">F10*0.1</f>
        <v>0</v>
      </c>
      <c r="I10" s="37">
        <f t="shared" ref="I10:I23" si="4">F10*$F$2+G10*$G$2+H10*$H$2</f>
        <v>0</v>
      </c>
      <c r="K10" s="83"/>
    </row>
    <row r="11" spans="1:11" x14ac:dyDescent="0.25">
      <c r="A11" s="74" t="s">
        <v>75</v>
      </c>
      <c r="B11" s="75">
        <v>2</v>
      </c>
      <c r="C11" s="32">
        <v>1</v>
      </c>
      <c r="D11" s="32">
        <f t="shared" ref="D11" si="5">B11*C11</f>
        <v>2</v>
      </c>
      <c r="E11" s="32">
        <v>0</v>
      </c>
      <c r="F11" s="23">
        <f t="shared" ref="F11" si="6">D11*E11</f>
        <v>0</v>
      </c>
      <c r="G11" s="23">
        <f t="shared" ref="G11" si="7">F11*0.05</f>
        <v>0</v>
      </c>
      <c r="H11" s="23">
        <f t="shared" ref="H11" si="8">F11*0.1</f>
        <v>0</v>
      </c>
      <c r="I11" s="37">
        <f t="shared" ref="I11" si="9">F11*$F$2+G11*$G$2+H11*$H$2</f>
        <v>0</v>
      </c>
      <c r="K11" s="83"/>
    </row>
    <row r="12" spans="1:11" x14ac:dyDescent="0.25">
      <c r="A12" s="74" t="s">
        <v>25</v>
      </c>
      <c r="B12" s="75">
        <v>2</v>
      </c>
      <c r="C12" s="22">
        <v>1</v>
      </c>
      <c r="D12" s="22">
        <f t="shared" si="0"/>
        <v>2</v>
      </c>
      <c r="E12" s="22">
        <v>0</v>
      </c>
      <c r="F12" s="23">
        <f t="shared" si="1"/>
        <v>0</v>
      </c>
      <c r="G12" s="23">
        <f t="shared" si="2"/>
        <v>0</v>
      </c>
      <c r="H12" s="23">
        <f t="shared" si="3"/>
        <v>0</v>
      </c>
      <c r="I12" s="37">
        <f t="shared" si="4"/>
        <v>0</v>
      </c>
      <c r="K12" s="82"/>
    </row>
    <row r="13" spans="1:11" x14ac:dyDescent="0.25">
      <c r="A13" s="74" t="s">
        <v>26</v>
      </c>
      <c r="B13" s="75">
        <v>2</v>
      </c>
      <c r="C13" s="22">
        <v>1</v>
      </c>
      <c r="D13" s="22">
        <f t="shared" si="0"/>
        <v>2</v>
      </c>
      <c r="E13" s="22">
        <v>0</v>
      </c>
      <c r="F13" s="23">
        <f t="shared" si="1"/>
        <v>0</v>
      </c>
      <c r="G13" s="23">
        <f t="shared" si="2"/>
        <v>0</v>
      </c>
      <c r="H13" s="23">
        <f t="shared" si="3"/>
        <v>0</v>
      </c>
      <c r="I13" s="37">
        <f t="shared" si="4"/>
        <v>0</v>
      </c>
      <c r="K13" s="83"/>
    </row>
    <row r="14" spans="1:11" x14ac:dyDescent="0.25">
      <c r="A14" s="74" t="s">
        <v>27</v>
      </c>
      <c r="B14" s="75">
        <v>2</v>
      </c>
      <c r="C14" s="22">
        <v>1</v>
      </c>
      <c r="D14" s="22">
        <f t="shared" si="0"/>
        <v>2</v>
      </c>
      <c r="E14" s="22">
        <v>0</v>
      </c>
      <c r="F14" s="23">
        <f t="shared" si="1"/>
        <v>0</v>
      </c>
      <c r="G14" s="23">
        <f t="shared" si="2"/>
        <v>0</v>
      </c>
      <c r="H14" s="23">
        <f t="shared" si="3"/>
        <v>0</v>
      </c>
      <c r="I14" s="37">
        <f t="shared" si="4"/>
        <v>0</v>
      </c>
      <c r="K14" s="81"/>
    </row>
    <row r="15" spans="1:11" x14ac:dyDescent="0.25">
      <c r="A15" s="74" t="s">
        <v>67</v>
      </c>
      <c r="B15" s="75">
        <v>2</v>
      </c>
      <c r="C15" s="22">
        <v>1.1000000000000001</v>
      </c>
      <c r="D15" s="22">
        <f t="shared" si="0"/>
        <v>2.2000000000000002</v>
      </c>
      <c r="E15" s="22">
        <f>'Table 1'!$E$19</f>
        <v>0</v>
      </c>
      <c r="F15" s="23">
        <f t="shared" si="1"/>
        <v>0</v>
      </c>
      <c r="G15" s="26">
        <f t="shared" si="2"/>
        <v>0</v>
      </c>
      <c r="H15" s="26">
        <f t="shared" si="3"/>
        <v>0</v>
      </c>
      <c r="I15" s="37">
        <f t="shared" si="4"/>
        <v>0</v>
      </c>
      <c r="K15" s="82"/>
    </row>
    <row r="16" spans="1:11" ht="26.25" x14ac:dyDescent="0.25">
      <c r="A16" s="74" t="s">
        <v>68</v>
      </c>
      <c r="B16" s="75">
        <v>2</v>
      </c>
      <c r="C16" s="22">
        <v>1</v>
      </c>
      <c r="D16" s="22">
        <f t="shared" si="0"/>
        <v>2</v>
      </c>
      <c r="E16" s="22">
        <v>0</v>
      </c>
      <c r="F16" s="23">
        <f t="shared" si="1"/>
        <v>0</v>
      </c>
      <c r="G16" s="23">
        <f t="shared" si="2"/>
        <v>0</v>
      </c>
      <c r="H16" s="23">
        <f t="shared" si="3"/>
        <v>0</v>
      </c>
      <c r="I16" s="37">
        <f t="shared" si="4"/>
        <v>0</v>
      </c>
      <c r="K16" s="82"/>
    </row>
    <row r="17" spans="1:11" x14ac:dyDescent="0.25">
      <c r="A17" s="74" t="s">
        <v>28</v>
      </c>
      <c r="B17" s="75">
        <v>2</v>
      </c>
      <c r="C17" s="22">
        <v>1</v>
      </c>
      <c r="D17" s="22">
        <f t="shared" si="0"/>
        <v>2</v>
      </c>
      <c r="E17" s="22">
        <v>0</v>
      </c>
      <c r="F17" s="23">
        <f t="shared" si="1"/>
        <v>0</v>
      </c>
      <c r="G17" s="23">
        <f t="shared" si="2"/>
        <v>0</v>
      </c>
      <c r="H17" s="23">
        <f t="shared" si="3"/>
        <v>0</v>
      </c>
      <c r="I17" s="37">
        <f t="shared" si="4"/>
        <v>0</v>
      </c>
      <c r="K17" s="83"/>
    </row>
    <row r="18" spans="1:11" x14ac:dyDescent="0.25">
      <c r="A18" s="74" t="s">
        <v>44</v>
      </c>
      <c r="B18" s="75">
        <v>5</v>
      </c>
      <c r="C18" s="22">
        <v>1.1000000000000001</v>
      </c>
      <c r="D18" s="22">
        <f t="shared" si="0"/>
        <v>5.5</v>
      </c>
      <c r="E18" s="22">
        <v>0</v>
      </c>
      <c r="F18" s="23">
        <f t="shared" si="1"/>
        <v>0</v>
      </c>
      <c r="G18" s="23">
        <f t="shared" si="2"/>
        <v>0</v>
      </c>
      <c r="H18" s="23">
        <f t="shared" si="3"/>
        <v>0</v>
      </c>
      <c r="I18" s="37">
        <f t="shared" si="4"/>
        <v>0</v>
      </c>
      <c r="K18" s="82"/>
    </row>
    <row r="19" spans="1:11" ht="26.25" x14ac:dyDescent="0.25">
      <c r="A19" s="74" t="s">
        <v>45</v>
      </c>
      <c r="B19" s="76" t="s">
        <v>91</v>
      </c>
      <c r="C19" s="23"/>
      <c r="D19" s="23"/>
      <c r="E19" s="23"/>
      <c r="F19" s="23"/>
      <c r="G19" s="23"/>
      <c r="H19" s="7"/>
      <c r="I19" s="34"/>
      <c r="K19" s="83"/>
    </row>
    <row r="20" spans="1:11" x14ac:dyDescent="0.25">
      <c r="A20" s="74" t="s">
        <v>76</v>
      </c>
      <c r="B20" s="77">
        <v>5</v>
      </c>
      <c r="C20" s="23">
        <v>2</v>
      </c>
      <c r="D20" s="32">
        <f t="shared" ref="D20:D21" si="10">B20*C20</f>
        <v>10</v>
      </c>
      <c r="E20" s="32">
        <v>61</v>
      </c>
      <c r="F20" s="27">
        <f t="shared" ref="F20:F21" si="11">D20*E20</f>
        <v>610</v>
      </c>
      <c r="G20" s="23">
        <f t="shared" ref="G20:G21" si="12">F20*0.05</f>
        <v>30.5</v>
      </c>
      <c r="H20" s="23">
        <f t="shared" ref="H20:H21" si="13">F20*0.1</f>
        <v>61</v>
      </c>
      <c r="I20" s="34">
        <f t="shared" si="4"/>
        <v>32892.42</v>
      </c>
      <c r="K20" s="82"/>
    </row>
    <row r="21" spans="1:11" ht="42" x14ac:dyDescent="0.25">
      <c r="A21" s="8" t="s">
        <v>107</v>
      </c>
      <c r="B21" s="22">
        <v>20</v>
      </c>
      <c r="C21" s="22">
        <v>2</v>
      </c>
      <c r="D21" s="22">
        <f t="shared" si="10"/>
        <v>40</v>
      </c>
      <c r="E21" s="22">
        <v>61</v>
      </c>
      <c r="F21" s="27">
        <f t="shared" si="11"/>
        <v>2440</v>
      </c>
      <c r="G21" s="23">
        <f t="shared" si="12"/>
        <v>122</v>
      </c>
      <c r="H21" s="23">
        <f t="shared" si="13"/>
        <v>244</v>
      </c>
      <c r="I21" s="34">
        <f t="shared" si="4"/>
        <v>131569.68</v>
      </c>
      <c r="K21" s="83"/>
    </row>
    <row r="22" spans="1:11" ht="26.25" x14ac:dyDescent="0.25">
      <c r="A22" s="90" t="s">
        <v>46</v>
      </c>
      <c r="B22" s="22">
        <v>8</v>
      </c>
      <c r="C22" s="22">
        <v>1</v>
      </c>
      <c r="D22" s="22">
        <f t="shared" ref="D22:D23" si="14">B22*C22</f>
        <v>8</v>
      </c>
      <c r="E22" s="75">
        <f>'Table 1'!$E$26</f>
        <v>3</v>
      </c>
      <c r="F22" s="23">
        <f t="shared" ref="F22:F23" si="15">D22*E22</f>
        <v>24</v>
      </c>
      <c r="G22" s="23">
        <f t="shared" ref="G22:G23" si="16">F22*0.05</f>
        <v>1.2000000000000002</v>
      </c>
      <c r="H22" s="23">
        <f t="shared" ref="H22:H23" si="17">F22*0.1</f>
        <v>2.4000000000000004</v>
      </c>
      <c r="I22" s="34">
        <f t="shared" si="4"/>
        <v>1294.1280000000002</v>
      </c>
      <c r="K22" s="83"/>
    </row>
    <row r="23" spans="1:11" ht="26.25" x14ac:dyDescent="0.25">
      <c r="A23" s="8" t="s">
        <v>47</v>
      </c>
      <c r="B23" s="22">
        <v>2</v>
      </c>
      <c r="C23" s="22">
        <v>1</v>
      </c>
      <c r="D23" s="22">
        <f t="shared" si="14"/>
        <v>2</v>
      </c>
      <c r="E23" s="22">
        <v>0</v>
      </c>
      <c r="F23" s="23">
        <f t="shared" si="15"/>
        <v>0</v>
      </c>
      <c r="G23" s="23">
        <f t="shared" si="16"/>
        <v>0</v>
      </c>
      <c r="H23" s="23">
        <f t="shared" si="17"/>
        <v>0</v>
      </c>
      <c r="I23" s="37">
        <f t="shared" si="4"/>
        <v>0</v>
      </c>
      <c r="K23" s="84"/>
    </row>
    <row r="24" spans="1:11" x14ac:dyDescent="0.25">
      <c r="A24" s="8"/>
      <c r="B24" s="22"/>
      <c r="C24" s="22"/>
      <c r="D24" s="22"/>
      <c r="E24" s="22"/>
      <c r="F24" s="23"/>
      <c r="G24" s="23"/>
      <c r="H24" s="23"/>
      <c r="I24" s="34"/>
      <c r="K24" s="81"/>
    </row>
    <row r="25" spans="1:11" x14ac:dyDescent="0.25">
      <c r="A25" s="6" t="s">
        <v>48</v>
      </c>
      <c r="B25" s="24"/>
      <c r="C25" s="25"/>
      <c r="D25" s="25"/>
      <c r="E25" s="25"/>
      <c r="F25" s="27">
        <f>SUM(F6:F23)</f>
        <v>3074</v>
      </c>
      <c r="G25" s="42">
        <f>SUM(G6:G23)</f>
        <v>153.69999999999999</v>
      </c>
      <c r="H25" s="42">
        <f>SUM(H6:H23)</f>
        <v>307.39999999999998</v>
      </c>
      <c r="I25" s="34">
        <f>SUM(I6:I23)</f>
        <v>165756.22799999997</v>
      </c>
      <c r="K25" s="81"/>
    </row>
    <row r="26" spans="1:11" ht="15.75" x14ac:dyDescent="0.25">
      <c r="A26" s="79" t="s">
        <v>95</v>
      </c>
      <c r="B26" s="24"/>
      <c r="C26" s="25"/>
      <c r="D26" s="25"/>
      <c r="E26" s="25"/>
      <c r="F26" s="96">
        <f>ROUND(SUM(F25:H25),-1)</f>
        <v>3540</v>
      </c>
      <c r="G26" s="96"/>
      <c r="H26" s="96"/>
      <c r="I26" s="38">
        <f>ROUND(I25,-3)</f>
        <v>166000</v>
      </c>
    </row>
    <row r="29" spans="1:11" ht="27" customHeight="1" x14ac:dyDescent="0.25">
      <c r="A29" s="93" t="s">
        <v>92</v>
      </c>
      <c r="B29" s="93"/>
      <c r="C29" s="93"/>
      <c r="D29" s="93"/>
      <c r="E29" s="93"/>
      <c r="F29" s="93"/>
      <c r="G29" s="93"/>
      <c r="H29" s="93"/>
      <c r="I29" s="93"/>
    </row>
    <row r="30" spans="1:11" ht="30" customHeight="1" x14ac:dyDescent="0.25">
      <c r="A30" s="97" t="s">
        <v>89</v>
      </c>
      <c r="B30" s="97"/>
      <c r="C30" s="97"/>
      <c r="D30" s="97"/>
      <c r="E30" s="97"/>
      <c r="F30" s="97"/>
      <c r="G30" s="97"/>
      <c r="H30" s="97"/>
      <c r="I30" s="97"/>
    </row>
    <row r="31" spans="1:11" ht="15.75" x14ac:dyDescent="0.25">
      <c r="A31" s="78" t="s">
        <v>106</v>
      </c>
      <c r="C31" s="65"/>
    </row>
    <row r="32" spans="1:11" ht="15.75" x14ac:dyDescent="0.25">
      <c r="A32" s="20" t="s">
        <v>105</v>
      </c>
      <c r="C32" s="65"/>
    </row>
    <row r="33" spans="1:11" ht="15.75" x14ac:dyDescent="0.25">
      <c r="A33" s="78" t="s">
        <v>104</v>
      </c>
      <c r="C33" s="65"/>
    </row>
    <row r="34" spans="1:11" x14ac:dyDescent="0.25">
      <c r="C34" s="65"/>
      <c r="K34" s="41"/>
    </row>
    <row r="35" spans="1:11" x14ac:dyDescent="0.25">
      <c r="C35" s="65"/>
    </row>
    <row r="36" spans="1:11" x14ac:dyDescent="0.25">
      <c r="C36" s="65"/>
    </row>
    <row r="37" spans="1:11" x14ac:dyDescent="0.25">
      <c r="C37" s="65"/>
    </row>
    <row r="38" spans="1:11" x14ac:dyDescent="0.25">
      <c r="C38" s="65"/>
    </row>
    <row r="39" spans="1:11" x14ac:dyDescent="0.25">
      <c r="C39" s="65"/>
    </row>
    <row r="40" spans="1:11" x14ac:dyDescent="0.25">
      <c r="C40" s="65"/>
    </row>
    <row r="43" spans="1:11" ht="15" customHeight="1" x14ac:dyDescent="0.25"/>
    <row r="44" spans="1:11" ht="15" customHeight="1" x14ac:dyDescent="0.25"/>
    <row r="46" spans="1:11" ht="26.25" customHeight="1" x14ac:dyDescent="0.25"/>
  </sheetData>
  <mergeCells count="3">
    <mergeCell ref="F26:H26"/>
    <mergeCell ref="A30:I30"/>
    <mergeCell ref="A29:I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G9" sqref="G9"/>
    </sheetView>
  </sheetViews>
  <sheetFormatPr defaultRowHeight="15" x14ac:dyDescent="0.25"/>
  <cols>
    <col min="1" max="7" width="15.5703125" customWidth="1"/>
  </cols>
  <sheetData>
    <row r="1" spans="1:7" ht="15.75" thickBot="1" x14ac:dyDescent="0.3">
      <c r="A1" s="98" t="s">
        <v>50</v>
      </c>
      <c r="B1" s="99"/>
      <c r="C1" s="99"/>
      <c r="D1" s="99"/>
      <c r="E1" s="99"/>
      <c r="F1" s="99"/>
      <c r="G1" s="100"/>
    </row>
    <row r="2" spans="1:7" x14ac:dyDescent="0.25">
      <c r="A2" s="12"/>
      <c r="B2" s="13"/>
      <c r="C2" s="13"/>
      <c r="D2" s="13"/>
      <c r="E2" s="13"/>
      <c r="F2" s="13"/>
      <c r="G2" s="13"/>
    </row>
    <row r="3" spans="1:7" x14ac:dyDescent="0.25">
      <c r="A3" s="12" t="s">
        <v>2</v>
      </c>
      <c r="B3" s="13" t="s">
        <v>3</v>
      </c>
      <c r="C3" s="13" t="s">
        <v>4</v>
      </c>
      <c r="D3" s="13" t="s">
        <v>6</v>
      </c>
      <c r="E3" s="13" t="s">
        <v>7</v>
      </c>
      <c r="F3" s="13" t="s">
        <v>9</v>
      </c>
      <c r="G3" s="13" t="s">
        <v>11</v>
      </c>
    </row>
    <row r="4" spans="1:7" ht="39" x14ac:dyDescent="0.25">
      <c r="A4" s="12" t="s">
        <v>51</v>
      </c>
      <c r="B4" s="13" t="s">
        <v>52</v>
      </c>
      <c r="C4" s="13" t="s">
        <v>53</v>
      </c>
      <c r="D4" s="13" t="s">
        <v>54</v>
      </c>
      <c r="E4" s="13" t="s">
        <v>55</v>
      </c>
      <c r="F4" s="13" t="s">
        <v>56</v>
      </c>
      <c r="G4" s="13" t="s">
        <v>62</v>
      </c>
    </row>
    <row r="5" spans="1:7" ht="15.75" thickBot="1" x14ac:dyDescent="0.3">
      <c r="A5" s="15" t="s">
        <v>57</v>
      </c>
      <c r="B5" s="14" t="s">
        <v>14</v>
      </c>
      <c r="C5" s="14">
        <v>0</v>
      </c>
      <c r="D5" s="16">
        <v>0</v>
      </c>
      <c r="E5" s="17">
        <v>9545</v>
      </c>
      <c r="F5" s="14">
        <v>18</v>
      </c>
      <c r="G5" s="16">
        <f>E5*F5</f>
        <v>171810</v>
      </c>
    </row>
    <row r="6" spans="1:7" ht="15.75" thickBot="1" x14ac:dyDescent="0.3">
      <c r="A6" s="15" t="s">
        <v>58</v>
      </c>
      <c r="B6" s="14" t="s">
        <v>14</v>
      </c>
      <c r="C6" s="14">
        <v>0</v>
      </c>
      <c r="D6" s="16">
        <v>0</v>
      </c>
      <c r="E6" s="17">
        <v>9545</v>
      </c>
      <c r="F6" s="14">
        <v>14</v>
      </c>
      <c r="G6" s="16">
        <f t="shared" ref="G6" si="0">E6*F6</f>
        <v>133630</v>
      </c>
    </row>
    <row r="7" spans="1:7" ht="15.75" thickBot="1" x14ac:dyDescent="0.3">
      <c r="A7" s="15" t="s">
        <v>59</v>
      </c>
      <c r="B7" s="14" t="s">
        <v>14</v>
      </c>
      <c r="C7" s="14">
        <v>0</v>
      </c>
      <c r="D7" s="16">
        <v>0</v>
      </c>
      <c r="E7" s="17">
        <v>734</v>
      </c>
      <c r="F7" s="14">
        <v>26</v>
      </c>
      <c r="G7" s="16">
        <f>E7*F7</f>
        <v>19084</v>
      </c>
    </row>
    <row r="8" spans="1:7" ht="15.75" thickBot="1" x14ac:dyDescent="0.3">
      <c r="A8" s="15" t="s">
        <v>60</v>
      </c>
      <c r="B8" s="14" t="s">
        <v>14</v>
      </c>
      <c r="C8" s="14">
        <v>0</v>
      </c>
      <c r="D8" s="16">
        <v>0</v>
      </c>
      <c r="E8" s="17">
        <v>8811</v>
      </c>
      <c r="F8" s="14">
        <v>3</v>
      </c>
      <c r="G8" s="16">
        <f>E8*F8</f>
        <v>26433</v>
      </c>
    </row>
    <row r="9" spans="1:7" ht="15.75" thickBot="1" x14ac:dyDescent="0.3">
      <c r="A9" s="15" t="s">
        <v>49</v>
      </c>
      <c r="B9" s="14" t="s">
        <v>61</v>
      </c>
      <c r="C9" s="14">
        <v>0</v>
      </c>
      <c r="D9" s="16">
        <v>0</v>
      </c>
      <c r="E9" s="14" t="s">
        <v>61</v>
      </c>
      <c r="F9" s="14">
        <f>SUM(F5:F8)</f>
        <v>61</v>
      </c>
      <c r="G9" s="91">
        <f>ROUND(SUM(G5:G8),-2)</f>
        <v>351000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dcterms:created xsi:type="dcterms:W3CDTF">2014-12-10T20:26:44Z</dcterms:created>
  <dcterms:modified xsi:type="dcterms:W3CDTF">2018-08-30T17:14:09Z</dcterms:modified>
</cp:coreProperties>
</file>