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66925"/>
  <mc:AlternateContent xmlns:mc="http://schemas.openxmlformats.org/markup-compatibility/2006">
    <mc:Choice Requires="x15">
      <x15ac:absPath xmlns:x15ac="http://schemas.microsoft.com/office/spreadsheetml/2010/11/ac" url="G:\USER\SHARE\_Minerals and Manufacturing Group\Coatings RTR\Ctgs Pkg 1\Docket\Metal Furniture Docket 0669\MF ICR\"/>
    </mc:Choice>
  </mc:AlternateContent>
  <bookViews>
    <workbookView xWindow="0" yWindow="0" windowWidth="19200" windowHeight="11370" tabRatio="748"/>
  </bookViews>
  <sheets>
    <sheet name="Cover" sheetId="3" r:id="rId1"/>
    <sheet name="Inputs" sheetId="4" r:id="rId2"/>
    <sheet name="Current ICR" sheetId="5" r:id="rId3"/>
    <sheet name="TBL1-YR1" sheetId="1" r:id="rId4"/>
    <sheet name="TBL2-YR2" sheetId="6" r:id="rId5"/>
    <sheet name="TBL3-YR3" sheetId="7" r:id="rId6"/>
    <sheet name="TBL4-SUMMARY" sheetId="8" r:id="rId7"/>
    <sheet name="TBL5-EPA-YR1" sheetId="2" r:id="rId8"/>
    <sheet name="TBL6-EPA-YR2" sheetId="9" r:id="rId9"/>
    <sheet name="TBL7-EPA-YR3" sheetId="10" r:id="rId10"/>
    <sheet name="TBL8-EPA SUMMARY" sheetId="11" r:id="rId1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11" l="1"/>
  <c r="C13" i="11"/>
  <c r="C12" i="11"/>
  <c r="D11" i="11"/>
  <c r="H9" i="11"/>
  <c r="H8" i="11"/>
  <c r="E14" i="10"/>
  <c r="G14" i="10" s="1"/>
  <c r="G13" i="10"/>
  <c r="I13" i="10" s="1"/>
  <c r="G12" i="10"/>
  <c r="I12" i="10" s="1"/>
  <c r="E11" i="10"/>
  <c r="G11" i="10" s="1"/>
  <c r="E10" i="10"/>
  <c r="G10" i="10" s="1"/>
  <c r="E8" i="10"/>
  <c r="G8" i="10" s="1"/>
  <c r="E7" i="10"/>
  <c r="G7" i="10" s="1"/>
  <c r="E14" i="9"/>
  <c r="G14" i="9" s="1"/>
  <c r="G13" i="9"/>
  <c r="I13" i="9" s="1"/>
  <c r="G12" i="9"/>
  <c r="I12" i="9" s="1"/>
  <c r="E11" i="9"/>
  <c r="G11" i="9" s="1"/>
  <c r="E10" i="9"/>
  <c r="G10" i="9" s="1"/>
  <c r="E8" i="9"/>
  <c r="G8" i="9" s="1"/>
  <c r="E7" i="9"/>
  <c r="G7" i="9" s="1"/>
  <c r="C6" i="11" l="1"/>
  <c r="D6" i="11" s="1"/>
  <c r="H8" i="10"/>
  <c r="I8" i="10"/>
  <c r="C7" i="11"/>
  <c r="D7" i="11" s="1"/>
  <c r="C15" i="11"/>
  <c r="C16" i="11"/>
  <c r="I7" i="10"/>
  <c r="H7" i="10"/>
  <c r="I11" i="10"/>
  <c r="H11" i="10"/>
  <c r="H14" i="10"/>
  <c r="I14" i="10"/>
  <c r="H10" i="10"/>
  <c r="I10" i="10"/>
  <c r="H12" i="10"/>
  <c r="H13" i="10"/>
  <c r="I11" i="9"/>
  <c r="H11" i="9"/>
  <c r="H8" i="9"/>
  <c r="I8" i="9"/>
  <c r="I7" i="9"/>
  <c r="H7" i="9"/>
  <c r="H14" i="9"/>
  <c r="I14" i="9"/>
  <c r="H10" i="9"/>
  <c r="I10" i="9"/>
  <c r="H12" i="9"/>
  <c r="H13" i="9"/>
  <c r="E6" i="11" l="1"/>
  <c r="F6" i="11" s="1"/>
  <c r="D13" i="11" s="1"/>
  <c r="G15" i="9"/>
  <c r="E7" i="11"/>
  <c r="F7" i="11"/>
  <c r="D14" i="11" s="1"/>
  <c r="G15" i="10"/>
  <c r="C10" i="8" l="1"/>
  <c r="H5" i="8"/>
  <c r="H4" i="8"/>
  <c r="H3" i="8"/>
  <c r="H7" i="8"/>
  <c r="C12" i="8" l="1"/>
  <c r="C11" i="8"/>
  <c r="C13" i="8" s="1"/>
  <c r="C14" i="8"/>
  <c r="H6" i="8"/>
  <c r="G19" i="7" l="1"/>
  <c r="E19" i="7"/>
  <c r="H19" i="7" s="1"/>
  <c r="H18" i="7"/>
  <c r="J18" i="7" s="1"/>
  <c r="G18" i="7"/>
  <c r="G17" i="7"/>
  <c r="E17" i="7"/>
  <c r="H17" i="7" s="1"/>
  <c r="J17" i="7" s="1"/>
  <c r="H16" i="7"/>
  <c r="J16" i="7" s="1"/>
  <c r="G16" i="7"/>
  <c r="G14" i="7"/>
  <c r="E14" i="7"/>
  <c r="H14" i="7" s="1"/>
  <c r="G13" i="7"/>
  <c r="E13" i="7"/>
  <c r="H13" i="7" s="1"/>
  <c r="G12" i="7"/>
  <c r="E12" i="7"/>
  <c r="H12" i="7" s="1"/>
  <c r="G10" i="7"/>
  <c r="E10" i="7"/>
  <c r="H10" i="7" s="1"/>
  <c r="H9" i="7"/>
  <c r="I9" i="7" s="1"/>
  <c r="G9" i="7"/>
  <c r="G8" i="7"/>
  <c r="E8" i="7"/>
  <c r="H8" i="7" s="1"/>
  <c r="G7" i="7"/>
  <c r="E7" i="7"/>
  <c r="H7" i="7" s="1"/>
  <c r="G19" i="6"/>
  <c r="E19" i="6"/>
  <c r="H19" i="6" s="1"/>
  <c r="H18" i="6"/>
  <c r="G18" i="6"/>
  <c r="G17" i="6"/>
  <c r="E17" i="6"/>
  <c r="H17" i="6" s="1"/>
  <c r="J17" i="6" s="1"/>
  <c r="H16" i="6"/>
  <c r="J16" i="6" s="1"/>
  <c r="G16" i="6"/>
  <c r="G14" i="6"/>
  <c r="E14" i="6"/>
  <c r="H14" i="6" s="1"/>
  <c r="G13" i="6"/>
  <c r="E13" i="6"/>
  <c r="H13" i="6" s="1"/>
  <c r="G12" i="6"/>
  <c r="E12" i="6"/>
  <c r="H12" i="6" s="1"/>
  <c r="G10" i="6"/>
  <c r="E10" i="6"/>
  <c r="H10" i="6" s="1"/>
  <c r="H9" i="6"/>
  <c r="I9" i="6" s="1"/>
  <c r="G9" i="6"/>
  <c r="G8" i="6"/>
  <c r="E8" i="6"/>
  <c r="H8" i="6" s="1"/>
  <c r="G7" i="6"/>
  <c r="E7" i="6"/>
  <c r="H7" i="6" s="1"/>
  <c r="G17" i="1"/>
  <c r="D11" i="8" l="1"/>
  <c r="I18" i="7"/>
  <c r="K18" i="7" s="1"/>
  <c r="D12" i="8"/>
  <c r="C4" i="8"/>
  <c r="D4" i="8" s="1"/>
  <c r="I18" i="6"/>
  <c r="J9" i="6"/>
  <c r="K9" i="6" s="1"/>
  <c r="J18" i="6"/>
  <c r="J9" i="7"/>
  <c r="K9" i="7" s="1"/>
  <c r="G23" i="7"/>
  <c r="C5" i="8"/>
  <c r="E5" i="8" s="1"/>
  <c r="G23" i="6"/>
  <c r="I13" i="7"/>
  <c r="J13" i="7"/>
  <c r="I14" i="7"/>
  <c r="J14" i="7"/>
  <c r="I19" i="7"/>
  <c r="J19" i="7"/>
  <c r="I8" i="7"/>
  <c r="I12" i="7"/>
  <c r="I10" i="7"/>
  <c r="I7" i="7"/>
  <c r="J8" i="7"/>
  <c r="J10" i="7"/>
  <c r="J12" i="7"/>
  <c r="I17" i="7"/>
  <c r="K17" i="7" s="1"/>
  <c r="J7" i="7"/>
  <c r="I16" i="7"/>
  <c r="K16" i="7" s="1"/>
  <c r="I14" i="6"/>
  <c r="J14" i="6"/>
  <c r="I19" i="6"/>
  <c r="J19" i="6"/>
  <c r="J13" i="6"/>
  <c r="I13" i="6"/>
  <c r="I7" i="6"/>
  <c r="J8" i="6"/>
  <c r="J10" i="6"/>
  <c r="J12" i="6"/>
  <c r="I17" i="6"/>
  <c r="K17" i="6" s="1"/>
  <c r="I8" i="6"/>
  <c r="I10" i="6"/>
  <c r="K10" i="6" s="1"/>
  <c r="I12" i="6"/>
  <c r="J7" i="6"/>
  <c r="I16" i="6"/>
  <c r="K16" i="6" s="1"/>
  <c r="D7" i="5"/>
  <c r="F7" i="5" s="1"/>
  <c r="D8" i="5"/>
  <c r="F8" i="5" s="1"/>
  <c r="D10" i="5"/>
  <c r="F10" i="5" s="1"/>
  <c r="G10" i="5" s="1"/>
  <c r="D11" i="5"/>
  <c r="F11" i="5" s="1"/>
  <c r="D12" i="5"/>
  <c r="F12" i="5" s="1"/>
  <c r="H12" i="5" s="1"/>
  <c r="D13" i="5"/>
  <c r="F13" i="5" s="1"/>
  <c r="D14" i="5"/>
  <c r="F14" i="5" s="1"/>
  <c r="G14" i="5" s="1"/>
  <c r="D15" i="5"/>
  <c r="F15" i="5" s="1"/>
  <c r="D16" i="5"/>
  <c r="F16" i="5"/>
  <c r="H16" i="5" s="1"/>
  <c r="D17" i="5"/>
  <c r="F17" i="5" s="1"/>
  <c r="D18" i="5"/>
  <c r="F18" i="5" s="1"/>
  <c r="G18" i="5" s="1"/>
  <c r="D21" i="5"/>
  <c r="F21" i="5" s="1"/>
  <c r="D22" i="5"/>
  <c r="F22" i="5" s="1"/>
  <c r="G22" i="5" s="1"/>
  <c r="D23" i="5"/>
  <c r="F23" i="5" s="1"/>
  <c r="D24" i="5"/>
  <c r="F24" i="5" s="1"/>
  <c r="D26" i="5"/>
  <c r="F26" i="5" s="1"/>
  <c r="D27" i="5"/>
  <c r="F27" i="5"/>
  <c r="G27" i="5" s="1"/>
  <c r="D28" i="5"/>
  <c r="F28" i="5" s="1"/>
  <c r="D29" i="5"/>
  <c r="F29" i="5" s="1"/>
  <c r="D30" i="5"/>
  <c r="F30" i="5" s="1"/>
  <c r="I33" i="5"/>
  <c r="D56" i="5"/>
  <c r="E56" i="5" s="1"/>
  <c r="D57" i="5"/>
  <c r="E57" i="5" s="1"/>
  <c r="D59" i="5"/>
  <c r="E59" i="5" s="1"/>
  <c r="D60" i="5"/>
  <c r="E60" i="5" s="1"/>
  <c r="D61" i="5"/>
  <c r="E61" i="5" s="1"/>
  <c r="D62" i="5"/>
  <c r="E62" i="5" s="1"/>
  <c r="D63" i="5"/>
  <c r="E63" i="5" s="1"/>
  <c r="D64" i="5"/>
  <c r="E64" i="5" s="1"/>
  <c r="D65" i="5"/>
  <c r="E65" i="5" s="1"/>
  <c r="D66" i="5"/>
  <c r="E66" i="5" s="1"/>
  <c r="D67" i="5"/>
  <c r="E67" i="5" s="1"/>
  <c r="D68" i="5"/>
  <c r="E68" i="5" s="1"/>
  <c r="D4" i="4"/>
  <c r="D5" i="4"/>
  <c r="D6" i="4"/>
  <c r="D16" i="4"/>
  <c r="D17" i="4"/>
  <c r="D18" i="4"/>
  <c r="K12" i="6" l="1"/>
  <c r="K12" i="7"/>
  <c r="K14" i="6"/>
  <c r="E4" i="8"/>
  <c r="F4" i="8" s="1"/>
  <c r="K19" i="6"/>
  <c r="H15" i="6"/>
  <c r="E11" i="8" s="1"/>
  <c r="K14" i="7"/>
  <c r="L18" i="6"/>
  <c r="F57" i="5"/>
  <c r="G57" i="5" s="1"/>
  <c r="F60" i="5"/>
  <c r="H8" i="5"/>
  <c r="G8" i="5"/>
  <c r="I8" i="5" s="1"/>
  <c r="L14" i="7"/>
  <c r="L13" i="7"/>
  <c r="L14" i="6"/>
  <c r="L19" i="7"/>
  <c r="G60" i="5"/>
  <c r="L10" i="6"/>
  <c r="L19" i="6"/>
  <c r="K8" i="7"/>
  <c r="K19" i="7"/>
  <c r="L11" i="6"/>
  <c r="L11" i="7"/>
  <c r="L8" i="6"/>
  <c r="L12" i="6"/>
  <c r="L10" i="7"/>
  <c r="J9" i="10"/>
  <c r="J9" i="2"/>
  <c r="J9" i="9"/>
  <c r="J11" i="9"/>
  <c r="J11" i="10"/>
  <c r="J8" i="10"/>
  <c r="J7" i="10"/>
  <c r="J10" i="10"/>
  <c r="J13" i="9"/>
  <c r="J7" i="9"/>
  <c r="J14" i="10"/>
  <c r="J12" i="9"/>
  <c r="J13" i="10"/>
  <c r="J12" i="10"/>
  <c r="J14" i="9"/>
  <c r="J8" i="9"/>
  <c r="J10" i="9"/>
  <c r="L11" i="1"/>
  <c r="L9" i="6"/>
  <c r="L9" i="7"/>
  <c r="F59" i="5"/>
  <c r="G59" i="5" s="1"/>
  <c r="F56" i="5"/>
  <c r="G56" i="5" s="1"/>
  <c r="K13" i="6"/>
  <c r="K10" i="7"/>
  <c r="L12" i="7"/>
  <c r="K13" i="7"/>
  <c r="L18" i="7"/>
  <c r="K18" i="6"/>
  <c r="D5" i="8"/>
  <c r="F5" i="8" s="1"/>
  <c r="K7" i="7"/>
  <c r="H15" i="7"/>
  <c r="E12" i="8" s="1"/>
  <c r="L16" i="7"/>
  <c r="L17" i="7"/>
  <c r="L8" i="7"/>
  <c r="L7" i="7"/>
  <c r="H20" i="7"/>
  <c r="F12" i="8" s="1"/>
  <c r="L16" i="6"/>
  <c r="L13" i="6"/>
  <c r="L7" i="6"/>
  <c r="K8" i="6"/>
  <c r="L17" i="6"/>
  <c r="K7" i="6"/>
  <c r="H20" i="6"/>
  <c r="F11" i="8" s="1"/>
  <c r="H30" i="5"/>
  <c r="G30" i="5"/>
  <c r="G11" i="5"/>
  <c r="H11" i="5"/>
  <c r="H29" i="5"/>
  <c r="G29" i="5"/>
  <c r="H26" i="5"/>
  <c r="G26" i="5"/>
  <c r="H17" i="5"/>
  <c r="G17" i="5"/>
  <c r="G15" i="5"/>
  <c r="H15" i="5"/>
  <c r="G28" i="5"/>
  <c r="H28" i="5"/>
  <c r="I28" i="5" s="1"/>
  <c r="H24" i="5"/>
  <c r="I24" i="5" s="1"/>
  <c r="G24" i="5"/>
  <c r="H21" i="5"/>
  <c r="G21" i="5"/>
  <c r="H13" i="5"/>
  <c r="I13" i="5" s="1"/>
  <c r="G13" i="5"/>
  <c r="G23" i="5"/>
  <c r="H23" i="5"/>
  <c r="H7" i="5"/>
  <c r="G7" i="5"/>
  <c r="F66" i="5"/>
  <c r="G66" i="5" s="1"/>
  <c r="F64" i="5"/>
  <c r="G64" i="5" s="1"/>
  <c r="F62" i="5"/>
  <c r="G62" i="5" s="1"/>
  <c r="F61" i="5"/>
  <c r="G61" i="5" s="1"/>
  <c r="G16" i="5"/>
  <c r="I16" i="5" s="1"/>
  <c r="G12" i="5"/>
  <c r="I12" i="5" s="1"/>
  <c r="F68" i="5"/>
  <c r="G68" i="5" s="1"/>
  <c r="F67" i="5"/>
  <c r="G67" i="5" s="1"/>
  <c r="F65" i="5"/>
  <c r="G65" i="5" s="1"/>
  <c r="F63" i="5"/>
  <c r="G63" i="5" s="1"/>
  <c r="H27" i="5"/>
  <c r="I27" i="5" s="1"/>
  <c r="H22" i="5"/>
  <c r="I22" i="5" s="1"/>
  <c r="H18" i="5"/>
  <c r="I18" i="5" s="1"/>
  <c r="H14" i="5"/>
  <c r="I14" i="5" s="1"/>
  <c r="H10" i="5"/>
  <c r="I10" i="5" s="1"/>
  <c r="I21" i="5" l="1"/>
  <c r="G11" i="8"/>
  <c r="I17" i="5"/>
  <c r="I26" i="5"/>
  <c r="I30" i="5"/>
  <c r="F19" i="5"/>
  <c r="I15" i="5"/>
  <c r="L15" i="6"/>
  <c r="J15" i="10"/>
  <c r="G7" i="11" s="1"/>
  <c r="I7" i="11" s="1"/>
  <c r="I23" i="5"/>
  <c r="I29" i="5"/>
  <c r="I11" i="5"/>
  <c r="J15" i="9"/>
  <c r="G6" i="11" s="1"/>
  <c r="I6" i="11" s="1"/>
  <c r="G12" i="8"/>
  <c r="H12" i="8" s="1"/>
  <c r="H11" i="8"/>
  <c r="L20" i="7"/>
  <c r="L15" i="7"/>
  <c r="L20" i="6"/>
  <c r="D69" i="5"/>
  <c r="I7" i="5"/>
  <c r="F31" i="5"/>
  <c r="G69" i="5"/>
  <c r="I31" i="5" l="1"/>
  <c r="F32" i="5"/>
  <c r="I19" i="5"/>
  <c r="I32" i="5" s="1"/>
  <c r="I34" i="5" s="1"/>
  <c r="L21" i="6"/>
  <c r="G4" i="8" s="1"/>
  <c r="L21" i="7"/>
  <c r="L23" i="6" l="1"/>
  <c r="L23" i="7"/>
  <c r="G5" i="8"/>
  <c r="I5" i="8" s="1"/>
  <c r="I4" i="8"/>
  <c r="E14" i="2" l="1"/>
  <c r="G14" i="2" s="1"/>
  <c r="G13" i="2"/>
  <c r="G12" i="2"/>
  <c r="E11" i="2"/>
  <c r="G11" i="2" s="1"/>
  <c r="E10" i="2"/>
  <c r="G10" i="2" s="1"/>
  <c r="E8" i="2"/>
  <c r="G8" i="2" s="1"/>
  <c r="E7" i="2"/>
  <c r="G7" i="2" s="1"/>
  <c r="I8" i="2" l="1"/>
  <c r="H13" i="2"/>
  <c r="C5" i="11"/>
  <c r="D5" i="11" s="1"/>
  <c r="H8" i="2"/>
  <c r="H12" i="2"/>
  <c r="I12" i="2"/>
  <c r="I11" i="2"/>
  <c r="H11" i="2"/>
  <c r="I7" i="2"/>
  <c r="H7" i="2"/>
  <c r="H10" i="2"/>
  <c r="I13" i="2"/>
  <c r="J13" i="2" s="1"/>
  <c r="H14" i="2"/>
  <c r="I10" i="2"/>
  <c r="I14" i="2"/>
  <c r="J10" i="2" l="1"/>
  <c r="J12" i="2"/>
  <c r="J7" i="2"/>
  <c r="C8" i="11"/>
  <c r="C9" i="11"/>
  <c r="E5" i="11"/>
  <c r="F5" i="11" s="1"/>
  <c r="D12" i="11" s="1"/>
  <c r="B18" i="11" s="1"/>
  <c r="J11" i="2"/>
  <c r="G15" i="2"/>
  <c r="J8" i="2"/>
  <c r="J14" i="2"/>
  <c r="D8" i="11"/>
  <c r="D9" i="11"/>
  <c r="E9" i="11"/>
  <c r="E8" i="11"/>
  <c r="J15" i="2" l="1"/>
  <c r="G5" i="11" s="1"/>
  <c r="F9" i="11"/>
  <c r="F8" i="11"/>
  <c r="D16" i="11"/>
  <c r="D15" i="11"/>
  <c r="G8" i="11"/>
  <c r="G9" i="11"/>
  <c r="I5" i="11"/>
  <c r="G19" i="1"/>
  <c r="E19" i="1"/>
  <c r="H19" i="1" s="1"/>
  <c r="G18" i="1"/>
  <c r="H18" i="1"/>
  <c r="E17" i="1"/>
  <c r="H17" i="1" s="1"/>
  <c r="G16" i="1"/>
  <c r="H16" i="1"/>
  <c r="G14" i="1"/>
  <c r="E14" i="1"/>
  <c r="H14" i="1" s="1"/>
  <c r="G13" i="1"/>
  <c r="E13" i="1"/>
  <c r="H13" i="1" s="1"/>
  <c r="G12" i="1"/>
  <c r="E12" i="1"/>
  <c r="H12" i="1" s="1"/>
  <c r="G10" i="1"/>
  <c r="E10" i="1"/>
  <c r="H10" i="1" s="1"/>
  <c r="G9" i="1"/>
  <c r="H9" i="1"/>
  <c r="G8" i="1"/>
  <c r="E8" i="1"/>
  <c r="H8" i="1" s="1"/>
  <c r="G7" i="1"/>
  <c r="E7" i="1"/>
  <c r="H7" i="1" s="1"/>
  <c r="D10" i="8" l="1"/>
  <c r="D14" i="8" s="1"/>
  <c r="D13" i="8"/>
  <c r="C3" i="8"/>
  <c r="L9" i="1"/>
  <c r="G23" i="1"/>
  <c r="I9" i="11"/>
  <c r="I8" i="11"/>
  <c r="J14" i="1"/>
  <c r="J7" i="1"/>
  <c r="J18" i="1"/>
  <c r="I18" i="1"/>
  <c r="I19" i="1"/>
  <c r="J19" i="1"/>
  <c r="I16" i="1"/>
  <c r="J16" i="1"/>
  <c r="J12" i="1"/>
  <c r="I12" i="1"/>
  <c r="J9" i="1"/>
  <c r="I9" i="1"/>
  <c r="I13" i="1"/>
  <c r="J13" i="1"/>
  <c r="I8" i="1"/>
  <c r="I10" i="1"/>
  <c r="L10" i="1" s="1"/>
  <c r="I7" i="1"/>
  <c r="L7" i="1" s="1"/>
  <c r="J8" i="1"/>
  <c r="J10" i="1"/>
  <c r="I14" i="1"/>
  <c r="J17" i="1"/>
  <c r="I17" i="1"/>
  <c r="L19" i="1" l="1"/>
  <c r="L13" i="1"/>
  <c r="L14" i="1"/>
  <c r="L8" i="1"/>
  <c r="L17" i="1"/>
  <c r="L12" i="1"/>
  <c r="L16" i="1"/>
  <c r="K18" i="1"/>
  <c r="L18" i="1"/>
  <c r="D3" i="8"/>
  <c r="C7" i="8"/>
  <c r="C6" i="8"/>
  <c r="E3" i="8"/>
  <c r="K17" i="1"/>
  <c r="K7" i="1"/>
  <c r="K16" i="1"/>
  <c r="K10" i="1"/>
  <c r="K19" i="1"/>
  <c r="K12" i="1"/>
  <c r="H15" i="1"/>
  <c r="E10" i="8" s="1"/>
  <c r="E14" i="8" s="1"/>
  <c r="K9" i="1"/>
  <c r="H20" i="1"/>
  <c r="F10" i="8" s="1"/>
  <c r="K14" i="1"/>
  <c r="K13" i="1"/>
  <c r="K8" i="1"/>
  <c r="F3" i="8" l="1"/>
  <c r="F7" i="8"/>
  <c r="F6" i="8"/>
  <c r="D7" i="8"/>
  <c r="D6" i="8"/>
  <c r="E7" i="8"/>
  <c r="E6" i="8"/>
  <c r="F14" i="8"/>
  <c r="F13" i="8"/>
  <c r="G10" i="8"/>
  <c r="E13" i="8"/>
  <c r="L20" i="1"/>
  <c r="L15" i="1"/>
  <c r="H10" i="8" l="1"/>
  <c r="I10" i="8"/>
  <c r="G14" i="8"/>
  <c r="L21" i="1"/>
  <c r="G3" i="8" s="1"/>
  <c r="G7" i="8" s="1"/>
  <c r="G13" i="8"/>
  <c r="L23" i="1" l="1"/>
  <c r="I14" i="8"/>
  <c r="I13" i="8"/>
  <c r="H14" i="8"/>
  <c r="H13" i="8"/>
  <c r="I3" i="8"/>
  <c r="I7" i="8" s="1"/>
  <c r="B15" i="8" s="1"/>
  <c r="G6" i="8"/>
  <c r="I6" i="8" l="1"/>
</calcChain>
</file>

<file path=xl/sharedStrings.xml><?xml version="1.0" encoding="utf-8"?>
<sst xmlns="http://schemas.openxmlformats.org/spreadsheetml/2006/main" count="440" uniqueCount="215">
  <si>
    <t>Burden item</t>
  </si>
  <si>
    <t>(A)</t>
  </si>
  <si>
    <t>(B)</t>
  </si>
  <si>
    <t>(C)</t>
  </si>
  <si>
    <t>(D)</t>
  </si>
  <si>
    <t>(E)</t>
  </si>
  <si>
    <t>(F)</t>
  </si>
  <si>
    <t>(G)</t>
  </si>
  <si>
    <t>(H)</t>
  </si>
  <si>
    <t>(I)</t>
  </si>
  <si>
    <t>(J)</t>
  </si>
  <si>
    <t>Person hours per occurrence</t>
  </si>
  <si>
    <t>No. of occurrences per respondent per year</t>
  </si>
  <si>
    <t>Person hours per respondent per year (C=AxB)</t>
  </si>
  <si>
    <r>
      <t xml:space="preserve">Respondents per year  </t>
    </r>
    <r>
      <rPr>
        <b/>
        <vertAlign val="superscript"/>
        <sz val="8"/>
        <color theme="1"/>
        <rFont val="Arial"/>
        <family val="2"/>
      </rPr>
      <t>a</t>
    </r>
  </si>
  <si>
    <t>Technical person- hours per year 
(F=CxD)</t>
  </si>
  <si>
    <t>Management person hours per year (G=Fx0.05)</t>
  </si>
  <si>
    <t>Clerical person hours per year (H=Fx0.1)</t>
  </si>
  <si>
    <t>Total Hours per Year
(I=F+G+H)</t>
  </si>
  <si>
    <r>
      <t xml:space="preserve">Total Cost Per year </t>
    </r>
    <r>
      <rPr>
        <b/>
        <vertAlign val="superscript"/>
        <sz val="8"/>
        <color theme="1"/>
        <rFont val="Arial"/>
        <family val="2"/>
      </rPr>
      <t>b</t>
    </r>
    <r>
      <rPr>
        <b/>
        <sz val="8"/>
        <color theme="1"/>
        <rFont val="Arial"/>
        <family val="2"/>
      </rPr>
      <t xml:space="preserve"> </t>
    </r>
  </si>
  <si>
    <r>
      <t xml:space="preserve">1   Familiarization with rule requirements </t>
    </r>
    <r>
      <rPr>
        <vertAlign val="superscript"/>
        <sz val="9"/>
        <color theme="1"/>
        <rFont val="Arial"/>
        <family val="2"/>
      </rPr>
      <t>c</t>
    </r>
  </si>
  <si>
    <t>2   Plan activities</t>
  </si>
  <si>
    <t>Subtotal for Reporting Requirements</t>
  </si>
  <si>
    <t>Subtotal for Recordkeeping Requirements</t>
  </si>
  <si>
    <t>TOTAL LABOR BURDEN AND COST (rounded)</t>
  </si>
  <si>
    <t>TOTAL COST</t>
  </si>
  <si>
    <t>Assumptions:</t>
  </si>
  <si>
    <t>Total Number of Responses per Year
(E=BXD)</t>
  </si>
  <si>
    <r>
      <t xml:space="preserve">3   Training </t>
    </r>
    <r>
      <rPr>
        <vertAlign val="superscript"/>
        <sz val="9"/>
        <color theme="1"/>
        <rFont val="Arial"/>
        <family val="2"/>
      </rPr>
      <t>d</t>
    </r>
  </si>
  <si>
    <r>
      <t>c</t>
    </r>
    <r>
      <rPr>
        <sz val="9"/>
        <color theme="1"/>
        <rFont val="Arial"/>
        <family val="2"/>
      </rPr>
      <t xml:space="preserve">  It is assumed that each respondent will take 4 hours to read the rule and instructions.</t>
    </r>
  </si>
  <si>
    <t>10  Reporting and recordkeeping</t>
  </si>
  <si>
    <t>Activity</t>
  </si>
  <si>
    <t>EPA person- hours per occurrence</t>
  </si>
  <si>
    <t>No. of occurrences per plant per year</t>
  </si>
  <si>
    <t>EPA person- hours per plant per year (C=AxB)</t>
  </si>
  <si>
    <r>
      <t xml:space="preserve">Plants per year  </t>
    </r>
    <r>
      <rPr>
        <b/>
        <vertAlign val="superscript"/>
        <sz val="8"/>
        <color theme="1"/>
        <rFont val="Arial"/>
        <family val="2"/>
      </rPr>
      <t>a</t>
    </r>
  </si>
  <si>
    <t>Technical person- hours per year (E=CxD)</t>
  </si>
  <si>
    <t>Management person-hours per year (F=Ex0.05)</t>
  </si>
  <si>
    <t>Clerical person-hours per year (G=Ex0.1)</t>
  </si>
  <si>
    <r>
      <t xml:space="preserve">Cost, $ </t>
    </r>
    <r>
      <rPr>
        <b/>
        <vertAlign val="superscript"/>
        <sz val="8"/>
        <color theme="1"/>
        <rFont val="Arial"/>
        <family val="2"/>
      </rPr>
      <t>b</t>
    </r>
  </si>
  <si>
    <t xml:space="preserve">3   Report review </t>
  </si>
  <si>
    <t>TOTAL ANNUAL BURDEN AND COST (rounded)</t>
  </si>
  <si>
    <r>
      <t>b</t>
    </r>
    <r>
      <rPr>
        <sz val="9"/>
        <color theme="1"/>
        <rFont val="Arial"/>
        <family val="2"/>
      </rPr>
      <t xml:space="preserve"> This cost is based on the following labor rates: Managerial rate of $64.80 (GS-13, Step 5, $40.50 + 60%), Technical rate of $48.08 (GS-12, Step 1, $30.05 + 60%), and Clerical rate of $26.02 (GS-6, Step3, $16.26 + 60%).  These rates are from the Office of Personnel Management (OPM), 2017 General Schedule, which excludes locality rates of pay.  The rates have been increased by 60 percent to account for the benefit packages available to government employees.</t>
    </r>
  </si>
  <si>
    <r>
      <t xml:space="preserve">  b) Performance test report </t>
    </r>
    <r>
      <rPr>
        <vertAlign val="superscript"/>
        <sz val="9"/>
        <color theme="1"/>
        <rFont val="Arial"/>
        <family val="2"/>
      </rPr>
      <t>f</t>
    </r>
  </si>
  <si>
    <r>
      <t xml:space="preserve">  a) Initial notification </t>
    </r>
    <r>
      <rPr>
        <vertAlign val="superscript"/>
        <sz val="9"/>
        <color theme="1"/>
        <rFont val="Arial"/>
        <family val="2"/>
      </rPr>
      <t>e</t>
    </r>
  </si>
  <si>
    <r>
      <t>e</t>
    </r>
    <r>
      <rPr>
        <sz val="9"/>
        <color theme="1"/>
        <rFont val="Arial"/>
        <family val="2"/>
      </rPr>
      <t xml:space="preserve">  It is assumed that it will take four hours to review the notification of the test and the test plan for each respondent.</t>
    </r>
  </si>
  <si>
    <r>
      <t>f</t>
    </r>
    <r>
      <rPr>
        <sz val="9"/>
        <color theme="1"/>
        <rFont val="Arial"/>
        <family val="2"/>
      </rPr>
      <t xml:space="preserve">  It is assumed that it will take eight hours to review the test report for each respondent.</t>
    </r>
  </si>
  <si>
    <r>
      <t xml:space="preserve">  c) Notification of compliance status </t>
    </r>
    <r>
      <rPr>
        <vertAlign val="superscript"/>
        <sz val="9"/>
        <color theme="1"/>
        <rFont val="Arial"/>
        <family val="2"/>
      </rPr>
      <t>g</t>
    </r>
  </si>
  <si>
    <r>
      <t xml:space="preserve">  d) Semiannual reports </t>
    </r>
    <r>
      <rPr>
        <vertAlign val="superscript"/>
        <sz val="9"/>
        <color theme="1"/>
        <rFont val="Arial"/>
        <family val="2"/>
      </rPr>
      <t>h</t>
    </r>
  </si>
  <si>
    <r>
      <t>Due To Proposed Revisions</t>
    </r>
    <r>
      <rPr>
        <vertAlign val="superscript"/>
        <sz val="9"/>
        <color theme="1"/>
        <rFont val="Arial"/>
        <family val="2"/>
      </rPr>
      <t xml:space="preserve"> i</t>
    </r>
  </si>
  <si>
    <r>
      <rPr>
        <vertAlign val="superscript"/>
        <sz val="9"/>
        <color theme="1"/>
        <rFont val="Arial"/>
        <family val="2"/>
      </rPr>
      <t xml:space="preserve">i </t>
    </r>
    <r>
      <rPr>
        <sz val="9"/>
        <color theme="1"/>
        <rFont val="Arial"/>
        <family val="2"/>
      </rPr>
      <t xml:space="preserve"> EPA is proposing the elimination of the startup, shutdown, and malfunction (SSM) exemption in this rule. Costs associated with elimination of the SSM exemption include time for evaluating new SSM record systems in year one. </t>
    </r>
  </si>
  <si>
    <r>
      <t>g</t>
    </r>
    <r>
      <rPr>
        <sz val="9"/>
        <color theme="1"/>
        <rFont val="Arial"/>
        <family val="2"/>
      </rPr>
      <t xml:space="preserve">  The proposed RTR amendments do not impact this item. The current ICR assumes that it will take eight hours, once a year to review the complaince stats for each respondent.</t>
    </r>
  </si>
  <si>
    <r>
      <t>h</t>
    </r>
    <r>
      <rPr>
        <sz val="9"/>
        <color theme="1"/>
        <rFont val="Arial"/>
        <family val="2"/>
      </rPr>
      <t xml:space="preserve">  The proposed RTR amendments do not impact this item. The current ICR assumes that it will take twelve hours to review the test reports, twice a year for each respondent. </t>
    </r>
  </si>
  <si>
    <r>
      <t>c</t>
    </r>
    <r>
      <rPr>
        <sz val="9"/>
        <color theme="1"/>
        <rFont val="Arial"/>
        <family val="2"/>
      </rPr>
      <t xml:space="preserve">  The proposed RTR amendments do not impact this item. The current ICR assumes it will take 24 hours to complete the task for each respondent. </t>
    </r>
  </si>
  <si>
    <r>
      <t xml:space="preserve">Summary of Annual Agency Burden and Cost of Recordkeeping and Reporting Requirements </t>
    </r>
    <r>
      <rPr>
        <sz val="12"/>
        <color theme="1"/>
        <rFont val="Times New Roman"/>
        <family val="1"/>
      </rPr>
      <t>for the Surface Coating of Metal Furniture NESHAP (Amendments)</t>
    </r>
  </si>
  <si>
    <r>
      <t xml:space="preserve">Annual Agency Burden and Cost of Recordkeeping and Reporting Requirements </t>
    </r>
    <r>
      <rPr>
        <sz val="12"/>
        <color theme="1"/>
        <rFont val="Times New Roman"/>
        <family val="1"/>
      </rPr>
      <t xml:space="preserve">for the Surface Coating of Metal Furniture NESHAP </t>
    </r>
    <r>
      <rPr>
        <sz val="12"/>
        <color rgb="FF000000"/>
        <rFont val="Times New Roman"/>
        <family val="1"/>
      </rPr>
      <t xml:space="preserve">- Year 1-3 </t>
    </r>
    <r>
      <rPr>
        <sz val="12"/>
        <color theme="1"/>
        <rFont val="Times New Roman"/>
        <family val="1"/>
      </rPr>
      <t>(Amendments)</t>
    </r>
  </si>
  <si>
    <t>TABLES 5, 6, 7, and 8</t>
  </si>
  <si>
    <t>ATTACHMENT 2</t>
  </si>
  <si>
    <t>Summary of Annual Respondent Burden and Cost of Recordkeeping and Reporting Requirements for theSurface Coating of Metal Furniture NESHAP (Amendments)</t>
  </si>
  <si>
    <t>Annual Respondent Burden and Cost of Recordkeeping and Reporting Requirements for the Surface Coating of Metal Furniture NESHAP – Years 1-3 (Amendments)</t>
  </si>
  <si>
    <t>TABLES 1, 2, 3, and 4</t>
  </si>
  <si>
    <t>ATTACHMENT 1</t>
  </si>
  <si>
    <t>National Emission Standards for Hazardous Air Pollutants for Surface Coating of Metal Furniture (40 CFR Part 63, Subpart RRRR) (Amendments)</t>
  </si>
  <si>
    <t>ENVIRONMENTAL PROTECTION AGENCY</t>
  </si>
  <si>
    <t>SUPPORTING STATEMENT</t>
  </si>
  <si>
    <t xml:space="preserve">(2) Wage with fringe and overhead is the hourly mean wage increased by 60 percent to account for the benefit packages available to government employees.  </t>
  </si>
  <si>
    <t>https://www.opm.gov/policy-data-oversight/pay-leave/salaries-wages/salary-tables/17Tables/html/GS_h.aspx</t>
  </si>
  <si>
    <t>(1) The hourly mean wage for each category is found here:</t>
  </si>
  <si>
    <t>Footnotes:</t>
  </si>
  <si>
    <t>(GS-6, step 3) - Clerical</t>
  </si>
  <si>
    <t>(GS- 13, step 5) - Managerial</t>
  </si>
  <si>
    <t>(GS- 12, step 1) - Technical</t>
  </si>
  <si>
    <t>Wage With  Fringe &amp; Overhead (2)</t>
  </si>
  <si>
    <t>Hourly Mean Wage</t>
  </si>
  <si>
    <t>Category (1)</t>
  </si>
  <si>
    <t>EPA Wages ($2016)</t>
  </si>
  <si>
    <t xml:space="preserve">(3) Loaded Wage is the 2016 Wage increased by 110 percent to account for the benefit packages available to those employed by private industry. </t>
  </si>
  <si>
    <t xml:space="preserve">(2) Selected "mean hourly wage" in the table referenced in footnote 1.  </t>
  </si>
  <si>
    <t>https://www.bls.gov/oes/current/naics3_337000.htm</t>
  </si>
  <si>
    <t xml:space="preserve">(1) The Wage categories "Technical," "Clerical," and "Managerial" refer to the labor category codes 11-3051, 43-6010, and 11-1021, respectively, in the United States Department of Labor, Bureau of Labor Statistics table titled "May 2016 National Industry-Specific Occupational Employment and Wage Estimates NAICS 337000 - Furniture and Related Product Manufacturing," found here: </t>
  </si>
  <si>
    <t>Managerial</t>
  </si>
  <si>
    <t>Clerical</t>
  </si>
  <si>
    <t>Technical</t>
  </si>
  <si>
    <t>Loaded Wage (3)</t>
  </si>
  <si>
    <t>Hourly Mean Wage (2)</t>
  </si>
  <si>
    <t>Respondent Wages ($2016)</t>
  </si>
  <si>
    <r>
      <t xml:space="preserve">g </t>
    </r>
    <r>
      <rPr>
        <sz val="10"/>
        <color theme="1"/>
        <rFont val="Times New Roman"/>
        <family val="1"/>
      </rPr>
      <t>Totals have been rounded to 3 significant values.  Figures may not add exactly due to rounding.</t>
    </r>
  </si>
  <si>
    <r>
      <t>b</t>
    </r>
    <r>
      <rPr>
        <sz val="10"/>
        <color theme="1"/>
        <rFont val="Times New Roman"/>
        <family val="1"/>
      </rPr>
      <t xml:space="preserve">  The semiannual report would have to be completed twice per year.</t>
    </r>
  </si>
  <si>
    <t>Total Burden (Hrs) and Costs</t>
  </si>
  <si>
    <t>j) Startup, shutdown, malfunction report</t>
  </si>
  <si>
    <t>i) Excess emissions report</t>
  </si>
  <si>
    <t>h) Semiannual report</t>
  </si>
  <si>
    <t>g) Report of performance test</t>
  </si>
  <si>
    <t>f) Notification of performance test</t>
  </si>
  <si>
    <t>e)  Notification of actual startup</t>
  </si>
  <si>
    <t>d) Notification of construction/reconstruction</t>
  </si>
  <si>
    <t>c) Notification of compliance status</t>
  </si>
  <si>
    <t>b) Notification of performance test</t>
  </si>
  <si>
    <t xml:space="preserve">  a) Initial notification</t>
  </si>
  <si>
    <t xml:space="preserve">3. Report review </t>
  </si>
  <si>
    <t>2. Repeat performance test</t>
  </si>
  <si>
    <t>1. Initial performance test</t>
  </si>
  <si>
    <t>(E=Cx0.1)</t>
  </si>
  <si>
    <t>(D=Cx0.05)</t>
  </si>
  <si>
    <t>(C=AxB)</t>
  </si>
  <si>
    <t>Annual costs ($/yr)</t>
  </si>
  <si>
    <t xml:space="preserve">Clerical person‑hours per year </t>
  </si>
  <si>
    <t xml:space="preserve">Management person‑hours per year </t>
  </si>
  <si>
    <t xml:space="preserve">Technical person‑hours per year </t>
  </si>
  <si>
    <t>Number of activities per year</t>
  </si>
  <si>
    <t>Person‑hours per activity</t>
  </si>
  <si>
    <t>Burden Item</t>
  </si>
  <si>
    <t>Table 2: Average Annual EPA Burden and Cost – NESHAP for Surface Coating of Metal Furniture (40 CFR Part 63, Subpart RRRR) (Amendments)</t>
  </si>
  <si>
    <r>
      <t>f</t>
    </r>
    <r>
      <rPr>
        <sz val="10"/>
        <color theme="1"/>
        <rFont val="Times New Roman"/>
        <family val="1"/>
      </rPr>
      <t xml:space="preserve">  We have assumed that each respondent will have to complete task once per month.</t>
    </r>
  </si>
  <si>
    <r>
      <t>e</t>
    </r>
    <r>
      <rPr>
        <sz val="10"/>
        <color theme="1"/>
        <rFont val="Times New Roman"/>
        <family val="1"/>
      </rPr>
      <t xml:space="preserve">  We have assumed that each respondent will take 0.5 hours 260 times per year to enter information.</t>
    </r>
  </si>
  <si>
    <r>
      <t>d</t>
    </r>
    <r>
      <rPr>
        <sz val="10"/>
        <color theme="1"/>
        <rFont val="Times New Roman"/>
        <family val="1"/>
      </rPr>
      <t xml:space="preserve">  We have assumed that each respondent will take four hours twice per year to complete the excess emissions reports and also four hours twice per year for the SSM reports.</t>
    </r>
  </si>
  <si>
    <r>
      <t>c</t>
    </r>
    <r>
      <rPr>
        <sz val="10"/>
        <color theme="1"/>
        <rFont val="Times New Roman"/>
        <family val="1"/>
      </rPr>
      <t xml:space="preserve">  We have assumed that each respondent will take six hours twice per year to complete the semiannual report.</t>
    </r>
  </si>
  <si>
    <r>
      <t>a</t>
    </r>
    <r>
      <rPr>
        <sz val="10"/>
        <color theme="1"/>
        <rFont val="Times New Roman"/>
        <family val="1"/>
      </rPr>
      <t xml:space="preserve">   We have assumed that there are approximately 583 respondents, with no additional new or reconstructed sources becoming subject to the rule over the next three years.</t>
    </r>
  </si>
  <si>
    <r>
      <t xml:space="preserve">TOTAL COST: </t>
    </r>
    <r>
      <rPr>
        <b/>
        <vertAlign val="superscript"/>
        <sz val="10"/>
        <rFont val="Times New Roman"/>
        <family val="1"/>
      </rPr>
      <t>g</t>
    </r>
  </si>
  <si>
    <r>
      <t xml:space="preserve">Capital and O&amp;M Cost (see Section 6(b)(iii)): </t>
    </r>
    <r>
      <rPr>
        <b/>
        <vertAlign val="superscript"/>
        <sz val="10"/>
        <rFont val="Times New Roman"/>
        <family val="1"/>
      </rPr>
      <t>g</t>
    </r>
  </si>
  <si>
    <r>
      <t xml:space="preserve">TOTAL ANNUAL BURDEN AND COSTS (rounded): </t>
    </r>
    <r>
      <rPr>
        <b/>
        <vertAlign val="superscript"/>
        <sz val="10"/>
        <color theme="1"/>
        <rFont val="Times New Roman"/>
        <family val="1"/>
      </rPr>
      <t>g</t>
    </r>
  </si>
  <si>
    <t>h. Retrieve records/reports</t>
  </si>
  <si>
    <t>g. Store, file, and maintain records</t>
  </si>
  <si>
    <t>f. Time to train personnel</t>
  </si>
  <si>
    <t>ii. Compliance calculation</t>
  </si>
  <si>
    <t>i. Material usage</t>
  </si>
  <si>
    <t>e. Time to enter information</t>
  </si>
  <si>
    <t>d. Maintain record system for material used</t>
  </si>
  <si>
    <t>c. Implement activities</t>
  </si>
  <si>
    <t>b. Plan activities</t>
  </si>
  <si>
    <t>a. Familiarize with rule requirements</t>
  </si>
  <si>
    <t>2. Recordkeeping requirements</t>
  </si>
  <si>
    <t>ix. Startup, shutdown, malfunction report</t>
  </si>
  <si>
    <t>viii. Excess emissions report</t>
  </si>
  <si>
    <t>vii. Semiannual report</t>
  </si>
  <si>
    <t>vi. Report of performance test</t>
  </si>
  <si>
    <t>v. Notification of performance test</t>
  </si>
  <si>
    <t>iv. Notification of actual startup</t>
  </si>
  <si>
    <t>iii. Notification of construction/reconstruction</t>
  </si>
  <si>
    <t>ii. Notification of compliance status</t>
  </si>
  <si>
    <t>i. Initial notification</t>
  </si>
  <si>
    <t>c. Write reports</t>
  </si>
  <si>
    <t>b. Process/review information</t>
  </si>
  <si>
    <t>1. Reporting requirements</t>
  </si>
  <si>
    <t>(G=Ex0.1)</t>
  </si>
  <si>
    <t>(F=Ex0.05)</t>
  </si>
  <si>
    <t>(E=CxD)</t>
  </si>
  <si>
    <t>Annual costs ($)</t>
  </si>
  <si>
    <t xml:space="preserve">Clerical person‑hrs. per year </t>
  </si>
  <si>
    <t xml:space="preserve">Management person‑hrs. per year  </t>
  </si>
  <si>
    <t>Technical person‑hrs. per year</t>
  </si>
  <si>
    <t xml:space="preserve">Respondents per year </t>
  </si>
  <si>
    <t>Person‑hrs. per respondent per year</t>
  </si>
  <si>
    <t>Number of occurrences per year</t>
  </si>
  <si>
    <t>Person‑hours per occurrence</t>
  </si>
  <si>
    <t>Table 1: Annual Respondent Burden and Cost – NESHAP for Surface Coating of Metal Furniture (40 CFR Part 63, Subpart RRRR) (Amendments)</t>
  </si>
  <si>
    <r>
      <t>b</t>
    </r>
    <r>
      <rPr>
        <sz val="9"/>
        <color theme="1"/>
        <rFont val="Arial"/>
        <family val="2"/>
      </rPr>
      <t xml:space="preserve"> This ICR uses the following labor rates: $111.03 per hour for Executive, Administrative, and Managerial labor; $90.34 per hour for Technical labor, and $37.72 per hour for Clerical labor. These rates are from the United States Department of Labor, Bureau of Labor Statistics,  "May 2016 National Industry-Specific Occupational Employment and Wage Estimates NAICS 337000 - Furniture and Related Product Manufacturing."  The rates are from column 1, “Total Compensation.”  The rates have been increased by 110% to account for the benefit packages available to those employed by private industry.</t>
    </r>
  </si>
  <si>
    <r>
      <t xml:space="preserve">b </t>
    </r>
    <r>
      <rPr>
        <sz val="10"/>
        <color theme="1"/>
        <rFont val="Times New Roman"/>
        <family val="1"/>
      </rPr>
      <t xml:space="preserve"> This ICR uses the following labor rates: $111.03 per hour for Executive, Administrative, and Managerial labor; $90.34 per hour for Technical labor, and $37.72 per hour for Clerical</t>
    </r>
  </si>
  <si>
    <t xml:space="preserve">labor. These rates are from the United States Department of Labor, Bureau of Labor Statistics,  "May 2016 National Industry-Specific Occupational Employment and Wage </t>
  </si>
  <si>
    <t>Estimates NAICS 337000 - Furniture and Related Product Manufacturing."  The rates are from column 1, “Total Compensation.”  The rates have been increased by 110% to account</t>
  </si>
  <si>
    <t>for the benefit packages available to those employed by private industry.</t>
  </si>
  <si>
    <t>rates are from the Office of Personnel Management (OPM) “2015 General Schedule” which excludes locality rates of pay.</t>
  </si>
  <si>
    <r>
      <t>a</t>
    </r>
    <r>
      <rPr>
        <sz val="10"/>
        <color theme="1"/>
        <rFont val="Times New Roman"/>
        <family val="1"/>
      </rPr>
      <t xml:space="preserve">  This cost is based on the following labor rates which incorporates a 1.6 benefits multiplication factor to account for government overhead expenses: $64.80</t>
    </r>
  </si>
  <si>
    <t xml:space="preserve">(GS-13, Step 5, $40.50 + 60%) for Managerial, $48.08 (GS-12, Step 1, $30.05 + 60%) for Technical, and $26.02 (GS-6, Step 3, $16.26 + 60%) for Clerical.  These </t>
  </si>
  <si>
    <t>Table 1 - Annual Respondent Burden and Cost of Recordkeeping and Reporting Requirements for the Surface Coating of Metal Furniture NESHAP
Year 1 (Amendments)</t>
  </si>
  <si>
    <t>Table 2 - Annual Respondent Burden and Cost of Recordkeeping and Reporting Requirements for the Surface Coating of Metal Furniture NESHAP
Year 2 (Amendments)</t>
  </si>
  <si>
    <t>Table 3 - Annual Respondent Burden and Cost of Recordkeeping and Reporting Requirements for the Surface Coating of Metal Furniture NESHAP
Year 3 (Amendments)</t>
  </si>
  <si>
    <r>
      <t>d</t>
    </r>
    <r>
      <rPr>
        <sz val="9"/>
        <color theme="1"/>
        <rFont val="Arial"/>
        <family val="2"/>
      </rPr>
      <t xml:space="preserve">  The proposed RTR amendments do not impact this item. The current ICR assumes each respondent will take ten hours, once per year to plan activities and train staff. </t>
    </r>
  </si>
  <si>
    <t>Year</t>
  </si>
  <si>
    <t>Technical Hours</t>
  </si>
  <si>
    <t>Clerical Hours</t>
  </si>
  <si>
    <t>Management Hours</t>
  </si>
  <si>
    <t>Total Labor Hours</t>
  </si>
  <si>
    <t>Labor Costs</t>
  </si>
  <si>
    <t>Total Costs</t>
  </si>
  <si>
    <t>Total</t>
  </si>
  <si>
    <t>Average</t>
  </si>
  <si>
    <t>Number of Respondents</t>
  </si>
  <si>
    <t>Number of Responses</t>
  </si>
  <si>
    <t>Reporting Hours</t>
  </si>
  <si>
    <t>Recordkeeping Hours</t>
  </si>
  <si>
    <t>Total Hours</t>
  </si>
  <si>
    <t>Hours per Response</t>
  </si>
  <si>
    <t>Hours Per Respondent</t>
  </si>
  <si>
    <t>Table 5 - Annual Agency Burden and Cost of Recordkeeping and Reporting Requirements for the Surface Coating of Metal Furniture NESHAP - Year 1 (Amendments)</t>
  </si>
  <si>
    <t>Table 6 - Annual Agency Burden and Cost of Recordkeeping and Reporting Requirements for the Surface Coating of Metal Furniture NESHAP - Year 2 (Amendments)</t>
  </si>
  <si>
    <t>Table 7 - Annual Agency Burden and Cost of Recordkeeping and Reporting Requirements for the Surface Coating of Metal Furniture NESHAP - Year 3 (Amendments)</t>
  </si>
  <si>
    <t>Non-Labor Costs</t>
  </si>
  <si>
    <t>(a)</t>
  </si>
  <si>
    <t>Table 8 - Summary of Annual Agency Burden and Cost of Recordkeeping and Reporting Requirements for the Surface Coating of Metal Furniture NESHAP (Amendments)</t>
  </si>
  <si>
    <t>Non-Labor (Capital/Startup and O&amp;M) Costs</t>
  </si>
  <si>
    <t>Table 4 - Summary of Annual Respondent Burden and Cost of Recordkeeping and Reporting Requirements for the Surface Coating of Metal Furniture NESHAP (Amendments)</t>
  </si>
  <si>
    <r>
      <t xml:space="preserve">4   Add-on control performance test </t>
    </r>
    <r>
      <rPr>
        <vertAlign val="superscript"/>
        <sz val="9"/>
        <color theme="1"/>
        <rFont val="Arial"/>
        <family val="2"/>
      </rPr>
      <t>e</t>
    </r>
  </si>
  <si>
    <r>
      <t xml:space="preserve">5   Gather info, monitor, inspect, and determine complaince </t>
    </r>
    <r>
      <rPr>
        <vertAlign val="superscript"/>
        <sz val="9"/>
        <color theme="1"/>
        <rFont val="Arial"/>
        <family val="2"/>
      </rPr>
      <t>g</t>
    </r>
  </si>
  <si>
    <r>
      <t xml:space="preserve">6   Process/compile and review </t>
    </r>
    <r>
      <rPr>
        <vertAlign val="superscript"/>
        <sz val="9"/>
        <color theme="1"/>
        <rFont val="Arial"/>
        <family val="2"/>
      </rPr>
      <t>h</t>
    </r>
  </si>
  <si>
    <r>
      <t xml:space="preserve">7   Complete notifications and reports </t>
    </r>
    <r>
      <rPr>
        <vertAlign val="superscript"/>
        <sz val="9"/>
        <color theme="1"/>
        <rFont val="Arial"/>
        <family val="2"/>
      </rPr>
      <t>i</t>
    </r>
  </si>
  <si>
    <r>
      <t xml:space="preserve">8   Record/transmit/disclose </t>
    </r>
    <r>
      <rPr>
        <vertAlign val="superscript"/>
        <sz val="9"/>
        <color theme="1"/>
        <rFont val="Arial"/>
        <family val="2"/>
      </rPr>
      <t>j</t>
    </r>
  </si>
  <si>
    <r>
      <t xml:space="preserve">Due To Proposed Revisions </t>
    </r>
    <r>
      <rPr>
        <vertAlign val="superscript"/>
        <sz val="9"/>
        <color theme="1"/>
        <rFont val="Arial"/>
        <family val="2"/>
      </rPr>
      <t>k</t>
    </r>
  </si>
  <si>
    <r>
      <t xml:space="preserve">9   Store/file </t>
    </r>
    <r>
      <rPr>
        <vertAlign val="superscript"/>
        <sz val="9"/>
        <color theme="1"/>
        <rFont val="Arial"/>
        <family val="2"/>
      </rPr>
      <t>l</t>
    </r>
  </si>
  <si>
    <r>
      <t>f</t>
    </r>
    <r>
      <rPr>
        <sz val="9"/>
        <color theme="1"/>
        <rFont val="Arial"/>
        <family val="2"/>
      </rPr>
      <t xml:space="preserve">  It is assumed that 20 percent of respondents will have to repeat performance tests. </t>
    </r>
  </si>
  <si>
    <r>
      <t>g</t>
    </r>
    <r>
      <rPr>
        <sz val="9"/>
        <color theme="1"/>
        <rFont val="Arial"/>
        <family val="2"/>
      </rPr>
      <t xml:space="preserve">  The current ICR assumes each respondent will take twelve hours, twelve times per year to complete task. Labor totals include hours for the facility to coordinate with suppliers, and gather information on monitoring and emissions. The proposed RTR amendments do not impact this item.</t>
    </r>
  </si>
  <si>
    <r>
      <t>h</t>
    </r>
    <r>
      <rPr>
        <sz val="9"/>
        <color theme="1"/>
        <rFont val="Arial"/>
        <family val="2"/>
      </rPr>
      <t xml:space="preserve">  The proposed RTR amendments do not impact this item. The current ICR assumes each respondent will take four hours, four times per year to complete task. </t>
    </r>
  </si>
  <si>
    <r>
      <t>i</t>
    </r>
    <r>
      <rPr>
        <sz val="9"/>
        <color theme="1"/>
        <rFont val="Arial"/>
        <family val="2"/>
      </rPr>
      <t xml:space="preserve">  The proposed RTR amendments do not impact this item. The current ICR assumes that each respondent will take ten hours for notifications, ten hours for performance test, and ten hours for reports.</t>
    </r>
  </si>
  <si>
    <r>
      <t>j</t>
    </r>
    <r>
      <rPr>
        <sz val="9"/>
        <color theme="1"/>
        <rFont val="Arial"/>
        <family val="2"/>
      </rPr>
      <t xml:space="preserve">  The current ICR assumes each respondent will take one hour two times per week to record and disclose information. EPA is proposing to require sources to electronically submit semiannual reports starting 2 years after the effective date of the final rule. It is assumed that this will not increase labor.</t>
    </r>
  </si>
  <si>
    <r>
      <t>k</t>
    </r>
    <r>
      <rPr>
        <sz val="9"/>
        <color theme="1"/>
        <rFont val="Arial"/>
        <family val="2"/>
      </rPr>
      <t xml:space="preserve">  We are proposing the elimination of the startup, shutdown, and malfunction (SSM) exemption in this rule. Costs associated with elimination of the SSM exemption include time for re-evaluating previously developed SSM record systems in year one. Costs are also associated with the use of electronic reporting and include time to become familiar with CEDRI and the semi-annual reporting form. Two responses with 8 hours per response.</t>
    </r>
  </si>
  <si>
    <r>
      <t>l</t>
    </r>
    <r>
      <rPr>
        <sz val="9"/>
        <color theme="1"/>
        <rFont val="Arial"/>
        <family val="2"/>
      </rPr>
      <t xml:space="preserve">  The proposed RTR amendments do not impact this item. The current ICR assumes that each respondent will take half an hour annually to store and file reports. </t>
    </r>
  </si>
  <si>
    <r>
      <t>Capital and O&amp;M Cost (see Section 6(b)(iii)):</t>
    </r>
    <r>
      <rPr>
        <b/>
        <vertAlign val="superscript"/>
        <sz val="9"/>
        <color theme="1"/>
        <rFont val="Arial"/>
        <family val="2"/>
      </rPr>
      <t xml:space="preserve"> m</t>
    </r>
  </si>
  <si>
    <r>
      <t xml:space="preserve">m </t>
    </r>
    <r>
      <rPr>
        <sz val="9"/>
        <color theme="1"/>
        <rFont val="Arial"/>
        <family val="2"/>
      </rPr>
      <t>EPA is proposing to require the use of high efficiency spray guns where the source is not using add-on controls. Because of the economic incentives to use high efficiency application methods for spray applied coatings, we do not expect any facilities will have to switch to high efficiency application methods.</t>
    </r>
  </si>
  <si>
    <r>
      <t>e</t>
    </r>
    <r>
      <rPr>
        <sz val="9"/>
        <color theme="1"/>
        <rFont val="Arial"/>
        <family val="2"/>
      </rPr>
      <t xml:space="preserve">  If a source owner or operator chooses to comply with the standards using add-on controls, the results of an initial performance test are used to determine compliance; however, the rule does not require on-going periodic performance testing for these emission capture systems and add-on controls. The EPA specifically is requesting comment on whether performance testing should be required anytime a source plans to undertake an operational change that may adversely affect compliance with an applicable standard, operating limit, or parametric monitoring value. </t>
    </r>
  </si>
  <si>
    <r>
      <t xml:space="preserve">Repeat failed performance test </t>
    </r>
    <r>
      <rPr>
        <vertAlign val="superscript"/>
        <sz val="9"/>
        <color theme="1"/>
        <rFont val="Arial"/>
        <family val="2"/>
      </rPr>
      <t>f</t>
    </r>
  </si>
  <si>
    <r>
      <t>d</t>
    </r>
    <r>
      <rPr>
        <sz val="9"/>
        <color theme="1"/>
        <rFont val="Arial"/>
        <family val="2"/>
      </rPr>
      <t xml:space="preserve">  If a source owner or operator chooses to comply with the standards using add-on controls, the results of an initial performance test are used to determine compliance; however, the rule does not require on-going periodic performance testing for these emission capture systems and add-on controls. The EPA specifically is requesting comment on whether performance testing should be required anytime a source plans to undertake an operational change that may adversely affect compliance with an applicable standard, operating limit, or parametric monitoring value. </t>
    </r>
  </si>
  <si>
    <r>
      <t>a</t>
    </r>
    <r>
      <rPr>
        <sz val="9"/>
        <color theme="1"/>
        <rFont val="Arial"/>
        <family val="2"/>
      </rPr>
      <t xml:space="preserve">  It is assumed that there are 16 sources that are subject to the standard, and no additional new sources will become subject to the rule over the next three years.</t>
    </r>
  </si>
  <si>
    <r>
      <t xml:space="preserve">a </t>
    </r>
    <r>
      <rPr>
        <sz val="9"/>
        <color theme="1"/>
        <rFont val="Arial"/>
        <family val="2"/>
      </rPr>
      <t xml:space="preserve"> It is assumed that there are 16 sources that are subject to the standard, and no additional new sources will become subject to the rule over the next three years.</t>
    </r>
  </si>
  <si>
    <r>
      <t xml:space="preserve">2   Repeat failed performance test </t>
    </r>
    <r>
      <rPr>
        <vertAlign val="superscript"/>
        <sz val="9"/>
        <color theme="1"/>
        <rFont val="Arial"/>
        <family val="2"/>
      </rPr>
      <t>d</t>
    </r>
  </si>
  <si>
    <r>
      <t xml:space="preserve">1   Add-on control performance test </t>
    </r>
    <r>
      <rPr>
        <vertAlign val="superscript"/>
        <sz val="9"/>
        <color theme="1"/>
        <rFont val="Arial"/>
        <family val="2"/>
      </rPr>
      <t>a, c, 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</si>
</sst>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164" formatCode="General_)"/>
    <numFmt numFmtId="165" formatCode="&quot;$&quot;#,##0"/>
    <numFmt numFmtId="166" formatCode="&quot;$&quot;#,##0.00"/>
    <numFmt numFmtId="167" formatCode="#,##0.0"/>
  </numFmts>
  <fonts count="39" x14ac:knownFonts="1">
    <font>
      <sz val="11"/>
      <color theme="1"/>
      <name val="Calibri"/>
      <family val="2"/>
      <scheme val="minor"/>
    </font>
    <font>
      <b/>
      <sz val="12"/>
      <name val="Arial"/>
      <family val="2"/>
    </font>
    <font>
      <b/>
      <sz val="8"/>
      <color theme="1"/>
      <name val="Arial"/>
      <family val="2"/>
    </font>
    <font>
      <b/>
      <vertAlign val="superscript"/>
      <sz val="8"/>
      <color theme="1"/>
      <name val="Arial"/>
      <family val="2"/>
    </font>
    <font>
      <sz val="8"/>
      <color theme="1"/>
      <name val="Arial"/>
      <family val="2"/>
    </font>
    <font>
      <sz val="9"/>
      <color theme="1"/>
      <name val="Arial"/>
      <family val="2"/>
    </font>
    <font>
      <vertAlign val="superscript"/>
      <sz val="9"/>
      <color theme="1"/>
      <name val="Arial"/>
      <family val="2"/>
    </font>
    <font>
      <sz val="10"/>
      <color rgb="FF000000"/>
      <name val="Arial"/>
      <family val="2"/>
    </font>
    <font>
      <sz val="10"/>
      <color theme="1"/>
      <name val="Arial"/>
      <family val="2"/>
    </font>
    <font>
      <sz val="10"/>
      <name val="Arial"/>
      <family val="2"/>
    </font>
    <font>
      <b/>
      <i/>
      <sz val="9"/>
      <color theme="1"/>
      <name val="Arial"/>
      <family val="2"/>
    </font>
    <font>
      <b/>
      <i/>
      <sz val="10"/>
      <color theme="1"/>
      <name val="Arial"/>
      <family val="2"/>
    </font>
    <font>
      <b/>
      <sz val="10"/>
      <name val="Arial"/>
      <family val="2"/>
    </font>
    <font>
      <sz val="10"/>
      <color rgb="FF000000"/>
      <name val="Times New Roman"/>
      <family val="1"/>
    </font>
    <font>
      <sz val="8"/>
      <name val="Arial"/>
      <family val="2"/>
    </font>
    <font>
      <b/>
      <sz val="9"/>
      <color theme="1"/>
      <name val="Arial"/>
      <family val="2"/>
    </font>
    <font>
      <b/>
      <sz val="10"/>
      <color theme="1"/>
      <name val="Arial"/>
      <family val="2"/>
    </font>
    <font>
      <sz val="10"/>
      <name val="Times New Roman"/>
      <family val="1"/>
    </font>
    <font>
      <b/>
      <sz val="10"/>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color theme="1"/>
      <name val="Times New Roman"/>
      <family val="1"/>
    </font>
    <font>
      <u/>
      <sz val="11"/>
      <color theme="10"/>
      <name val="Calibri"/>
      <family val="2"/>
    </font>
    <font>
      <sz val="9"/>
      <name val="Arial"/>
      <family val="2"/>
    </font>
    <font>
      <sz val="8"/>
      <name val="Courier"/>
      <family val="3"/>
    </font>
    <font>
      <b/>
      <sz val="9"/>
      <name val="Arial"/>
      <family val="2"/>
    </font>
    <font>
      <u/>
      <sz val="11"/>
      <color theme="10"/>
      <name val="Calibri"/>
      <family val="2"/>
      <scheme val="minor"/>
    </font>
    <font>
      <sz val="10"/>
      <color theme="1"/>
      <name val="Times New Roman"/>
      <family val="1"/>
    </font>
    <font>
      <vertAlign val="superscript"/>
      <sz val="12"/>
      <color theme="1"/>
      <name val="Times New Roman"/>
      <family val="1"/>
    </font>
    <font>
      <vertAlign val="superscript"/>
      <sz val="10"/>
      <color theme="1"/>
      <name val="Times New Roman"/>
      <family val="1"/>
    </font>
    <font>
      <b/>
      <sz val="10"/>
      <color rgb="FF000000"/>
      <name val="Times New Roman"/>
      <family val="1"/>
    </font>
    <font>
      <b/>
      <sz val="10"/>
      <name val="Times New Roman"/>
      <family val="1"/>
    </font>
    <font>
      <b/>
      <vertAlign val="superscript"/>
      <sz val="10"/>
      <name val="Times New Roman"/>
      <family val="1"/>
    </font>
    <font>
      <b/>
      <vertAlign val="superscript"/>
      <sz val="10"/>
      <color theme="1"/>
      <name val="Times New Roman"/>
      <family val="1"/>
    </font>
    <font>
      <b/>
      <i/>
      <sz val="10"/>
      <name val="Times New Roman"/>
      <family val="1"/>
    </font>
    <font>
      <b/>
      <i/>
      <sz val="10"/>
      <color theme="1"/>
      <name val="Times New Roman"/>
      <family val="1"/>
    </font>
    <font>
      <sz val="11"/>
      <color theme="1"/>
      <name val="Arial"/>
      <family val="2"/>
    </font>
    <font>
      <b/>
      <vertAlign val="superscript"/>
      <sz val="9"/>
      <color theme="1"/>
      <name val="Arial"/>
      <family val="2"/>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67">
    <border>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s>
  <cellStyleXfs count="6">
    <xf numFmtId="0" fontId="0" fillId="0" borderId="0"/>
    <xf numFmtId="0" fontId="23" fillId="0" borderId="0" applyNumberFormat="0" applyFill="0" applyBorder="0" applyAlignment="0" applyProtection="0">
      <alignment vertical="top"/>
      <protection locked="0"/>
    </xf>
    <xf numFmtId="0" fontId="25" fillId="0" borderId="0"/>
    <xf numFmtId="0" fontId="9" fillId="0" borderId="0"/>
    <xf numFmtId="0" fontId="27" fillId="0" borderId="0" applyNumberFormat="0" applyFill="0" applyBorder="0" applyAlignment="0" applyProtection="0"/>
    <xf numFmtId="0" fontId="9" fillId="0" borderId="0"/>
  </cellStyleXfs>
  <cellXfs count="281">
    <xf numFmtId="0" fontId="0" fillId="0" borderId="0" xfId="0"/>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11" xfId="0" applyFont="1" applyFill="1" applyBorder="1" applyAlignment="1">
      <alignment horizontal="left" vertical="center" wrapText="1" indent="1"/>
    </xf>
    <xf numFmtId="0" fontId="7" fillId="0" borderId="12" xfId="0" applyFont="1" applyFill="1" applyBorder="1" applyAlignment="1">
      <alignment horizontal="center" wrapText="1"/>
    </xf>
    <xf numFmtId="0" fontId="8"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3" xfId="0" applyFont="1" applyFill="1" applyBorder="1" applyAlignment="1">
      <alignment horizontal="center" vertical="center" wrapText="1"/>
    </xf>
    <xf numFmtId="6" fontId="8" fillId="0" borderId="8" xfId="0" applyNumberFormat="1" applyFont="1" applyFill="1" applyBorder="1" applyAlignment="1">
      <alignment horizontal="right" vertical="center" wrapText="1" indent="1"/>
    </xf>
    <xf numFmtId="0" fontId="5" fillId="0" borderId="5" xfId="0" applyFont="1" applyFill="1" applyBorder="1" applyAlignment="1">
      <alignment horizontal="left" vertical="center" wrapText="1" indent="1"/>
    </xf>
    <xf numFmtId="0" fontId="5" fillId="0" borderId="5" xfId="0" applyFont="1" applyFill="1" applyBorder="1" applyAlignment="1">
      <alignment horizontal="left" vertical="center" wrapText="1" indent="4"/>
    </xf>
    <xf numFmtId="165" fontId="12" fillId="0" borderId="8" xfId="0" applyNumberFormat="1" applyFont="1" applyFill="1" applyBorder="1" applyAlignment="1">
      <alignment horizontal="right" vertical="center" wrapText="1" indent="1"/>
    </xf>
    <xf numFmtId="0" fontId="13" fillId="0" borderId="12" xfId="0" applyFont="1" applyFill="1" applyBorder="1" applyAlignment="1">
      <alignment horizontal="center" wrapText="1"/>
    </xf>
    <xf numFmtId="0" fontId="5" fillId="0" borderId="5" xfId="0" applyFont="1" applyBorder="1" applyAlignment="1">
      <alignment horizontal="left" vertical="center" wrapText="1" indent="1"/>
    </xf>
    <xf numFmtId="0" fontId="13" fillId="0" borderId="12" xfId="0" applyFont="1" applyBorder="1" applyAlignment="1">
      <alignment horizontal="center" wrapText="1"/>
    </xf>
    <xf numFmtId="0" fontId="8" fillId="0" borderId="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3" xfId="0" applyFont="1" applyBorder="1" applyAlignment="1">
      <alignment horizontal="center" vertical="center" wrapText="1"/>
    </xf>
    <xf numFmtId="0" fontId="14" fillId="0" borderId="6" xfId="0" applyFont="1" applyFill="1" applyBorder="1" applyAlignment="1">
      <alignment horizontal="center" vertical="center" wrapText="1"/>
    </xf>
    <xf numFmtId="165" fontId="12" fillId="0" borderId="8" xfId="0" applyNumberFormat="1" applyFont="1" applyBorder="1" applyAlignment="1">
      <alignment horizontal="right" vertical="center" wrapText="1" indent="1"/>
    </xf>
    <xf numFmtId="0" fontId="14" fillId="0" borderId="6" xfId="0" applyFont="1" applyBorder="1" applyAlignment="1">
      <alignment horizontal="center" vertical="center" wrapText="1"/>
    </xf>
    <xf numFmtId="0" fontId="14" fillId="0" borderId="13" xfId="0" applyFont="1" applyBorder="1" applyAlignment="1">
      <alignment horizontal="center" vertical="center" wrapText="1"/>
    </xf>
    <xf numFmtId="6" fontId="15" fillId="0" borderId="21" xfId="0" applyNumberFormat="1" applyFont="1" applyBorder="1" applyAlignment="1">
      <alignment horizontal="right" vertical="center" wrapText="1" indent="1"/>
    </xf>
    <xf numFmtId="6" fontId="16" fillId="0" borderId="8" xfId="0" applyNumberFormat="1" applyFont="1" applyBorder="1" applyAlignment="1">
      <alignment horizontal="right" vertical="center" wrapText="1" indent="1"/>
    </xf>
    <xf numFmtId="0" fontId="9" fillId="0" borderId="23" xfId="0"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165" fontId="12" fillId="0" borderId="25" xfId="0" applyNumberFormat="1" applyFont="1" applyBorder="1" applyAlignment="1">
      <alignment horizontal="right" vertical="center" wrapText="1" indent="1"/>
    </xf>
    <xf numFmtId="38" fontId="0" fillId="0" borderId="0" xfId="0" applyNumberFormat="1"/>
    <xf numFmtId="0" fontId="16" fillId="0" borderId="0" xfId="0" applyFont="1" applyAlignment="1">
      <alignment vertical="center"/>
    </xf>
    <xf numFmtId="0" fontId="8" fillId="0" borderId="0" xfId="0" applyFont="1"/>
    <xf numFmtId="0" fontId="6" fillId="0" borderId="0" xfId="0" applyFont="1" applyAlignment="1">
      <alignment vertical="center"/>
    </xf>
    <xf numFmtId="0" fontId="5" fillId="0" borderId="0" xfId="0" applyFont="1"/>
    <xf numFmtId="0" fontId="0" fillId="0" borderId="0" xfId="0" applyAlignment="1">
      <alignment wrapText="1"/>
    </xf>
    <xf numFmtId="0" fontId="9" fillId="0" borderId="0" xfId="0" applyFont="1"/>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5" fillId="0" borderId="26" xfId="0" applyFont="1" applyBorder="1" applyAlignment="1">
      <alignment horizontal="left" vertical="center" wrapText="1" indent="1"/>
    </xf>
    <xf numFmtId="0" fontId="13" fillId="0" borderId="27" xfId="0" applyFont="1" applyFill="1" applyBorder="1" applyAlignment="1">
      <alignment horizontal="center" wrapText="1"/>
    </xf>
    <xf numFmtId="0" fontId="5" fillId="0" borderId="34" xfId="0" applyFont="1" applyBorder="1" applyAlignment="1">
      <alignment horizontal="center" vertical="center" wrapText="1"/>
    </xf>
    <xf numFmtId="0" fontId="5" fillId="0" borderId="2" xfId="0" applyFont="1" applyBorder="1" applyAlignment="1">
      <alignment horizontal="center" vertical="center" wrapText="1"/>
    </xf>
    <xf numFmtId="6" fontId="5" fillId="0" borderId="4" xfId="0" applyNumberFormat="1" applyFont="1" applyBorder="1" applyAlignment="1">
      <alignment horizontal="right" vertical="center" wrapText="1" indent="1"/>
    </xf>
    <xf numFmtId="0" fontId="5" fillId="0" borderId="29" xfId="0" applyFont="1" applyBorder="1" applyAlignment="1">
      <alignment horizontal="left" vertical="center" wrapText="1" indent="1"/>
    </xf>
    <xf numFmtId="0" fontId="17" fillId="0" borderId="12" xfId="0" applyFont="1" applyFill="1" applyBorder="1" applyAlignment="1">
      <alignment horizont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6" fontId="5" fillId="0" borderId="8" xfId="0" applyNumberFormat="1" applyFont="1" applyBorder="1" applyAlignment="1">
      <alignment horizontal="right" vertical="center" wrapText="1" indent="1"/>
    </xf>
    <xf numFmtId="0" fontId="5" fillId="0" borderId="5" xfId="0" applyFont="1" applyBorder="1" applyAlignment="1">
      <alignment horizontal="left" vertical="center" wrapText="1" indent="4"/>
    </xf>
    <xf numFmtId="6" fontId="5" fillId="0" borderId="30" xfId="0" applyNumberFormat="1" applyFont="1" applyBorder="1" applyAlignment="1">
      <alignment horizontal="right" vertical="center" wrapText="1" indent="1"/>
    </xf>
    <xf numFmtId="3" fontId="5" fillId="0" borderId="12" xfId="0" applyNumberFormat="1" applyFont="1" applyBorder="1" applyAlignment="1">
      <alignment horizontal="center" vertical="center" wrapText="1"/>
    </xf>
    <xf numFmtId="0" fontId="13" fillId="0" borderId="35" xfId="0" applyFont="1" applyFill="1" applyBorder="1" applyAlignment="1">
      <alignment horizontal="center" wrapText="1"/>
    </xf>
    <xf numFmtId="0" fontId="5" fillId="0" borderId="35" xfId="0" applyFont="1" applyBorder="1" applyAlignment="1">
      <alignment horizontal="center" vertical="center" wrapText="1"/>
    </xf>
    <xf numFmtId="6" fontId="15" fillId="0" borderId="25" xfId="0" applyNumberFormat="1" applyFont="1" applyBorder="1" applyAlignment="1">
      <alignment horizontal="right" vertical="center" wrapText="1" indent="1"/>
    </xf>
    <xf numFmtId="0" fontId="18" fillId="0" borderId="0" xfId="0" applyFont="1" applyAlignment="1">
      <alignment vertical="center"/>
    </xf>
    <xf numFmtId="0" fontId="0" fillId="0" borderId="0" xfId="0" applyFill="1" applyAlignment="1">
      <alignment wrapText="1"/>
    </xf>
    <xf numFmtId="0" fontId="19" fillId="0" borderId="0" xfId="0" applyFont="1" applyAlignment="1">
      <alignment horizontal="left" vertical="center" indent="10"/>
    </xf>
    <xf numFmtId="0" fontId="20" fillId="0" borderId="0" xfId="0" applyFont="1" applyAlignment="1">
      <alignment horizontal="left" vertical="center" indent="10"/>
    </xf>
    <xf numFmtId="0" fontId="20" fillId="0" borderId="0" xfId="0" applyFont="1" applyAlignment="1">
      <alignment vertical="center"/>
    </xf>
    <xf numFmtId="0" fontId="21" fillId="0" borderId="0" xfId="0" applyFont="1" applyAlignment="1">
      <alignment vertical="center"/>
    </xf>
    <xf numFmtId="0" fontId="19" fillId="0" borderId="0" xfId="0" applyFont="1" applyAlignment="1">
      <alignment vertical="center"/>
    </xf>
    <xf numFmtId="0" fontId="22" fillId="0" borderId="0" xfId="0" applyFont="1" applyAlignment="1">
      <alignment vertical="center"/>
    </xf>
    <xf numFmtId="0" fontId="22" fillId="0" borderId="0" xfId="0" applyFont="1" applyAlignment="1">
      <alignment horizontal="center" vertical="center" wrapText="1"/>
    </xf>
    <xf numFmtId="0" fontId="19" fillId="0" borderId="0" xfId="0" applyFont="1" applyAlignment="1">
      <alignment horizontal="center" vertical="center"/>
    </xf>
    <xf numFmtId="0" fontId="0" fillId="0" borderId="0" xfId="0" applyAlignment="1"/>
    <xf numFmtId="166" fontId="24" fillId="0" borderId="41" xfId="2" applyNumberFormat="1" applyFont="1" applyFill="1" applyBorder="1"/>
    <xf numFmtId="166" fontId="24" fillId="0" borderId="0" xfId="3" applyNumberFormat="1" applyFont="1" applyFill="1" applyBorder="1"/>
    <xf numFmtId="0" fontId="24" fillId="0" borderId="42" xfId="3" applyFont="1" applyFill="1" applyBorder="1"/>
    <xf numFmtId="166" fontId="24" fillId="0" borderId="43" xfId="2" applyNumberFormat="1" applyFont="1" applyFill="1" applyBorder="1"/>
    <xf numFmtId="166" fontId="24" fillId="0" borderId="44" xfId="3" applyNumberFormat="1" applyFont="1" applyFill="1" applyBorder="1"/>
    <xf numFmtId="0" fontId="24" fillId="0" borderId="45" xfId="1" applyFont="1" applyBorder="1" applyAlignment="1" applyProtection="1"/>
    <xf numFmtId="166" fontId="24" fillId="0" borderId="33" xfId="2" applyNumberFormat="1" applyFont="1" applyFill="1" applyBorder="1"/>
    <xf numFmtId="166" fontId="24" fillId="0" borderId="32" xfId="3" applyNumberFormat="1" applyFont="1" applyFill="1" applyBorder="1"/>
    <xf numFmtId="0" fontId="24" fillId="0" borderId="31" xfId="3" applyFont="1" applyFill="1" applyBorder="1"/>
    <xf numFmtId="166" fontId="24" fillId="0" borderId="30" xfId="2" applyNumberFormat="1" applyFont="1" applyFill="1" applyBorder="1"/>
    <xf numFmtId="166" fontId="24" fillId="0" borderId="12" xfId="2" applyNumberFormat="1" applyFont="1" applyFill="1" applyBorder="1"/>
    <xf numFmtId="0" fontId="24" fillId="0" borderId="29" xfId="2" applyFont="1" applyFill="1" applyBorder="1"/>
    <xf numFmtId="166" fontId="24" fillId="0" borderId="12" xfId="3" applyNumberFormat="1" applyFont="1" applyFill="1" applyBorder="1"/>
    <xf numFmtId="0" fontId="24" fillId="0" borderId="29" xfId="3" applyFont="1" applyFill="1" applyBorder="1"/>
    <xf numFmtId="0" fontId="26" fillId="3" borderId="46" xfId="3" applyFont="1" applyFill="1" applyBorder="1" applyAlignment="1">
      <alignment wrapText="1"/>
    </xf>
    <xf numFmtId="0" fontId="26" fillId="4" borderId="47" xfId="3" applyFont="1" applyFill="1" applyBorder="1" applyAlignment="1">
      <alignment wrapText="1"/>
    </xf>
    <xf numFmtId="0" fontId="26" fillId="4" borderId="48" xfId="3" applyFont="1" applyFill="1" applyBorder="1" applyAlignment="1">
      <alignment wrapText="1"/>
    </xf>
    <xf numFmtId="0" fontId="23" fillId="0" borderId="0" xfId="1" applyAlignment="1" applyProtection="1"/>
    <xf numFmtId="2" fontId="24" fillId="0" borderId="41" xfId="0" applyNumberFormat="1" applyFont="1" applyFill="1" applyBorder="1"/>
    <xf numFmtId="0" fontId="24" fillId="0" borderId="0" xfId="0" applyFont="1" applyBorder="1"/>
    <xf numFmtId="0" fontId="24" fillId="0" borderId="42" xfId="1" applyFont="1" applyBorder="1" applyAlignment="1" applyProtection="1"/>
    <xf numFmtId="166" fontId="24" fillId="0" borderId="33" xfId="0" applyNumberFormat="1" applyFont="1" applyFill="1" applyBorder="1"/>
    <xf numFmtId="166" fontId="24" fillId="0" borderId="32" xfId="0" applyNumberFormat="1" applyFont="1" applyBorder="1"/>
    <xf numFmtId="0" fontId="5" fillId="0" borderId="31" xfId="0" applyFont="1" applyBorder="1"/>
    <xf numFmtId="166" fontId="24" fillId="0" borderId="30" xfId="0" applyNumberFormat="1" applyFont="1" applyFill="1" applyBorder="1"/>
    <xf numFmtId="166" fontId="24" fillId="0" borderId="12" xfId="0" applyNumberFormat="1" applyFont="1" applyBorder="1"/>
    <xf numFmtId="0" fontId="5" fillId="0" borderId="29" xfId="0" applyFont="1" applyBorder="1"/>
    <xf numFmtId="0" fontId="26" fillId="3" borderId="28" xfId="5" applyFont="1" applyFill="1" applyBorder="1" applyAlignment="1">
      <alignment horizontal="center"/>
    </xf>
    <xf numFmtId="17" fontId="26" fillId="4" borderId="27" xfId="5" applyNumberFormat="1" applyFont="1" applyFill="1" applyBorder="1" applyAlignment="1">
      <alignment horizontal="center"/>
    </xf>
    <xf numFmtId="0" fontId="26" fillId="4" borderId="26" xfId="5" applyFont="1" applyFill="1" applyBorder="1" applyAlignment="1">
      <alignment horizontal="center"/>
    </xf>
    <xf numFmtId="0" fontId="15" fillId="0" borderId="0" xfId="0" applyFont="1" applyAlignment="1">
      <alignment vertical="center"/>
    </xf>
    <xf numFmtId="0" fontId="28" fillId="0" borderId="0" xfId="0" applyFont="1"/>
    <xf numFmtId="0" fontId="29" fillId="0" borderId="0" xfId="0" applyFont="1" applyAlignment="1">
      <alignment horizontal="left"/>
    </xf>
    <xf numFmtId="0" fontId="30" fillId="0" borderId="0" xfId="0" applyFont="1" applyAlignment="1">
      <alignment vertical="center"/>
    </xf>
    <xf numFmtId="0" fontId="13" fillId="0" borderId="0" xfId="0" applyFont="1" applyAlignment="1">
      <alignment vertical="top" wrapText="1"/>
    </xf>
    <xf numFmtId="0" fontId="13" fillId="0" borderId="0" xfId="0" applyFont="1" applyBorder="1" applyAlignment="1">
      <alignment vertical="top" wrapText="1"/>
    </xf>
    <xf numFmtId="3" fontId="28" fillId="0" borderId="0" xfId="0" applyNumberFormat="1" applyFont="1" applyBorder="1" applyAlignment="1">
      <alignment wrapText="1"/>
    </xf>
    <xf numFmtId="0" fontId="29" fillId="0" borderId="0" xfId="0" applyFont="1" applyAlignment="1">
      <alignment vertical="center"/>
    </xf>
    <xf numFmtId="0" fontId="18" fillId="0" borderId="0" xfId="0" applyFont="1"/>
    <xf numFmtId="6" fontId="31" fillId="0" borderId="12" xfId="0" applyNumberFormat="1" applyFont="1" applyBorder="1" applyAlignment="1">
      <alignment horizontal="right" wrapText="1"/>
    </xf>
    <xf numFmtId="0" fontId="13" fillId="0" borderId="12" xfId="0" applyFont="1" applyBorder="1" applyAlignment="1">
      <alignment wrapText="1"/>
    </xf>
    <xf numFmtId="0" fontId="31" fillId="0" borderId="12" xfId="0" applyFont="1" applyBorder="1" applyAlignment="1">
      <alignment wrapText="1"/>
    </xf>
    <xf numFmtId="6" fontId="28" fillId="0" borderId="12" xfId="0" applyNumberFormat="1" applyFont="1" applyBorder="1" applyAlignment="1">
      <alignment wrapText="1"/>
    </xf>
    <xf numFmtId="0" fontId="28" fillId="0" borderId="12" xfId="0" applyFont="1" applyBorder="1" applyAlignment="1">
      <alignment wrapText="1"/>
    </xf>
    <xf numFmtId="3" fontId="13" fillId="0" borderId="12" xfId="0" applyNumberFormat="1" applyFont="1" applyBorder="1" applyAlignment="1">
      <alignment horizontal="center" wrapText="1"/>
    </xf>
    <xf numFmtId="166" fontId="0" fillId="0" borderId="0" xfId="0" applyNumberFormat="1"/>
    <xf numFmtId="0" fontId="13" fillId="0" borderId="47" xfId="0" applyFont="1" applyBorder="1" applyAlignment="1">
      <alignment horizontal="center" vertical="top" wrapText="1"/>
    </xf>
    <xf numFmtId="0" fontId="0" fillId="0" borderId="47" xfId="0" applyBorder="1" applyAlignment="1">
      <alignment wrapText="1"/>
    </xf>
    <xf numFmtId="0" fontId="13" fillId="0" borderId="52" xfId="0" applyFont="1" applyBorder="1" applyAlignment="1">
      <alignment horizontal="center" vertical="top" wrapText="1"/>
    </xf>
    <xf numFmtId="0" fontId="0" fillId="0" borderId="52" xfId="0" applyBorder="1" applyAlignment="1">
      <alignment wrapText="1"/>
    </xf>
    <xf numFmtId="0" fontId="13" fillId="0" borderId="35" xfId="0" applyFont="1" applyBorder="1" applyAlignment="1">
      <alignment horizontal="center" vertical="top" wrapText="1"/>
    </xf>
    <xf numFmtId="0" fontId="13" fillId="0" borderId="35" xfId="0" applyFont="1" applyBorder="1" applyAlignment="1">
      <alignment horizontal="center" wrapText="1"/>
    </xf>
    <xf numFmtId="0" fontId="0" fillId="0" borderId="0" xfId="0" applyFill="1"/>
    <xf numFmtId="0" fontId="28" fillId="0" borderId="0" xfId="0" applyFont="1" applyAlignment="1">
      <alignment vertical="center"/>
    </xf>
    <xf numFmtId="6" fontId="18" fillId="0" borderId="12" xfId="0" applyNumberFormat="1" applyFont="1" applyBorder="1"/>
    <xf numFmtId="0" fontId="28" fillId="0" borderId="12" xfId="0" applyFont="1" applyBorder="1"/>
    <xf numFmtId="0" fontId="32" fillId="0" borderId="12" xfId="0" applyFont="1" applyBorder="1" applyAlignment="1">
      <alignment vertical="center"/>
    </xf>
    <xf numFmtId="165" fontId="18" fillId="0" borderId="12" xfId="0" applyNumberFormat="1" applyFont="1" applyBorder="1" applyAlignment="1">
      <alignment vertical="top" wrapText="1"/>
    </xf>
    <xf numFmtId="0" fontId="28" fillId="0" borderId="12" xfId="0" applyFont="1" applyBorder="1" applyAlignment="1">
      <alignment vertical="top" wrapText="1"/>
    </xf>
    <xf numFmtId="3" fontId="28" fillId="0" borderId="12" xfId="0" applyNumberFormat="1" applyFont="1" applyBorder="1" applyAlignment="1">
      <alignment horizontal="center" wrapText="1"/>
    </xf>
    <xf numFmtId="1" fontId="28" fillId="0" borderId="0" xfId="0" applyNumberFormat="1" applyFont="1"/>
    <xf numFmtId="6" fontId="18" fillId="0" borderId="12" xfId="0" applyNumberFormat="1" applyFont="1" applyBorder="1" applyAlignment="1">
      <alignment wrapText="1"/>
    </xf>
    <xf numFmtId="0" fontId="18" fillId="0" borderId="12" xfId="0" applyFont="1" applyBorder="1" applyAlignment="1">
      <alignment wrapText="1"/>
    </xf>
    <xf numFmtId="6" fontId="18" fillId="0" borderId="12" xfId="0" applyNumberFormat="1" applyFont="1" applyBorder="1" applyAlignment="1">
      <alignment horizontal="right" vertical="center"/>
    </xf>
    <xf numFmtId="0" fontId="35" fillId="0" borderId="12" xfId="0" applyFont="1" applyBorder="1"/>
    <xf numFmtId="6" fontId="28" fillId="0" borderId="12" xfId="0" applyNumberFormat="1" applyFont="1" applyBorder="1" applyAlignment="1">
      <alignment horizontal="right" wrapText="1"/>
    </xf>
    <xf numFmtId="0" fontId="28" fillId="0" borderId="12" xfId="0" applyFont="1" applyBorder="1" applyAlignment="1">
      <alignment horizontal="center" wrapText="1"/>
    </xf>
    <xf numFmtId="0" fontId="28" fillId="0" borderId="12" xfId="0" applyFont="1" applyBorder="1" applyAlignment="1">
      <alignment horizontal="left" wrapText="1" indent="1"/>
    </xf>
    <xf numFmtId="0" fontId="28" fillId="0" borderId="12" xfId="0" applyFont="1" applyBorder="1" applyAlignment="1">
      <alignment horizontal="left" wrapText="1" indent="2"/>
    </xf>
    <xf numFmtId="6" fontId="18" fillId="0" borderId="12" xfId="0" applyNumberFormat="1" applyFont="1" applyBorder="1" applyAlignment="1">
      <alignment horizontal="right" wrapText="1"/>
    </xf>
    <xf numFmtId="0" fontId="36" fillId="0" borderId="12" xfId="0" applyFont="1" applyBorder="1" applyAlignment="1"/>
    <xf numFmtId="166" fontId="28" fillId="0" borderId="0" xfId="0" applyNumberFormat="1" applyFont="1"/>
    <xf numFmtId="0" fontId="28" fillId="0" borderId="47" xfId="0" applyFont="1" applyBorder="1" applyAlignment="1">
      <alignment wrapText="1"/>
    </xf>
    <xf numFmtId="0" fontId="13" fillId="0" borderId="53" xfId="0" applyFont="1" applyBorder="1" applyAlignment="1">
      <alignment horizontal="center" vertical="top" wrapText="1"/>
    </xf>
    <xf numFmtId="0" fontId="28" fillId="0" borderId="47" xfId="0" applyFont="1" applyBorder="1" applyAlignment="1">
      <alignment horizontal="center" wrapText="1"/>
    </xf>
    <xf numFmtId="0" fontId="13" fillId="0" borderId="54" xfId="0" applyFont="1" applyBorder="1" applyAlignment="1">
      <alignment horizontal="center" vertical="top" wrapText="1"/>
    </xf>
    <xf numFmtId="0" fontId="28" fillId="0" borderId="52" xfId="0" applyFont="1" applyBorder="1" applyAlignment="1">
      <alignment horizontal="center" wrapText="1"/>
    </xf>
    <xf numFmtId="0" fontId="13" fillId="0" borderId="55" xfId="0" applyFont="1" applyBorder="1" applyAlignment="1">
      <alignment horizontal="center" vertical="top" wrapText="1"/>
    </xf>
    <xf numFmtId="0" fontId="28" fillId="0" borderId="35" xfId="0" applyFont="1" applyBorder="1" applyAlignment="1">
      <alignment horizontal="center" wrapText="1"/>
    </xf>
    <xf numFmtId="0" fontId="28" fillId="0" borderId="0" xfId="0" applyFont="1" applyAlignment="1">
      <alignment horizontal="left"/>
    </xf>
    <xf numFmtId="0" fontId="28" fillId="0" borderId="0" xfId="0" applyFont="1" applyAlignment="1">
      <alignment horizontal="right"/>
    </xf>
    <xf numFmtId="0" fontId="6" fillId="0" borderId="0" xfId="0" applyFont="1" applyFill="1" applyAlignment="1">
      <alignment vertical="center"/>
    </xf>
    <xf numFmtId="0" fontId="14" fillId="0" borderId="13" xfId="0" applyFont="1" applyFill="1" applyBorder="1" applyAlignment="1">
      <alignment horizontal="center" vertical="center" wrapText="1"/>
    </xf>
    <xf numFmtId="6" fontId="15" fillId="0" borderId="21" xfId="0" applyNumberFormat="1" applyFont="1" applyFill="1" applyBorder="1" applyAlignment="1">
      <alignment horizontal="right" vertical="center" wrapText="1" indent="1"/>
    </xf>
    <xf numFmtId="6" fontId="16" fillId="0" borderId="8" xfId="0" applyNumberFormat="1" applyFont="1" applyFill="1" applyBorder="1" applyAlignment="1">
      <alignment horizontal="right" vertical="center" wrapText="1" indent="1"/>
    </xf>
    <xf numFmtId="0" fontId="14" fillId="0" borderId="23" xfId="0" applyFont="1" applyFill="1" applyBorder="1" applyAlignment="1">
      <alignment horizontal="center" vertical="center" wrapText="1"/>
    </xf>
    <xf numFmtId="0" fontId="14" fillId="0" borderId="24" xfId="0" applyFont="1" applyFill="1" applyBorder="1" applyAlignment="1">
      <alignment horizontal="center" vertical="center" wrapText="1"/>
    </xf>
    <xf numFmtId="165" fontId="12" fillId="0" borderId="25" xfId="0" applyNumberFormat="1" applyFont="1" applyFill="1" applyBorder="1" applyAlignment="1">
      <alignment horizontal="right" vertical="center" wrapText="1" indent="1"/>
    </xf>
    <xf numFmtId="38" fontId="0" fillId="0" borderId="0" xfId="0" applyNumberFormat="1" applyFill="1"/>
    <xf numFmtId="0" fontId="16" fillId="0" borderId="0" xfId="0" applyFont="1" applyFill="1" applyAlignment="1">
      <alignment vertical="center"/>
    </xf>
    <xf numFmtId="0" fontId="8" fillId="0" borderId="0" xfId="0" applyFont="1" applyFill="1"/>
    <xf numFmtId="0" fontId="5" fillId="0" borderId="0" xfId="0" applyFont="1" applyFill="1"/>
    <xf numFmtId="0" fontId="9" fillId="0" borderId="0" xfId="0" applyFont="1" applyFill="1" applyAlignment="1">
      <alignment wrapText="1"/>
    </xf>
    <xf numFmtId="0" fontId="9" fillId="0" borderId="0" xfId="0" applyFont="1" applyFill="1"/>
    <xf numFmtId="164" fontId="9" fillId="2" borderId="56" xfId="0" applyNumberFormat="1" applyFont="1" applyFill="1" applyBorder="1" applyAlignment="1">
      <alignment horizontal="center" vertical="center"/>
    </xf>
    <xf numFmtId="164" fontId="9" fillId="2" borderId="57" xfId="0" applyNumberFormat="1" applyFont="1" applyFill="1" applyBorder="1" applyAlignment="1">
      <alignment horizontal="center" vertical="center" wrapText="1"/>
    </xf>
    <xf numFmtId="164" fontId="9" fillId="2" borderId="58" xfId="0" applyNumberFormat="1" applyFont="1" applyFill="1" applyBorder="1" applyAlignment="1">
      <alignment horizontal="center" vertical="center" wrapText="1"/>
    </xf>
    <xf numFmtId="164" fontId="9" fillId="2" borderId="48" xfId="0" applyNumberFormat="1" applyFont="1" applyFill="1" applyBorder="1" applyAlignment="1">
      <alignment horizontal="center"/>
    </xf>
    <xf numFmtId="3" fontId="9" fillId="2" borderId="47" xfId="0" applyNumberFormat="1" applyFont="1" applyFill="1" applyBorder="1" applyAlignment="1">
      <alignment horizontal="center"/>
    </xf>
    <xf numFmtId="3" fontId="9" fillId="2" borderId="12" xfId="0" applyNumberFormat="1" applyFont="1" applyFill="1" applyBorder="1" applyAlignment="1">
      <alignment horizontal="center"/>
    </xf>
    <xf numFmtId="165" fontId="9" fillId="2" borderId="47" xfId="0" applyNumberFormat="1" applyFont="1" applyFill="1" applyBorder="1" applyAlignment="1">
      <alignment horizontal="center"/>
    </xf>
    <xf numFmtId="165" fontId="9" fillId="2" borderId="12" xfId="0" applyNumberFormat="1" applyFont="1" applyFill="1" applyBorder="1" applyAlignment="1">
      <alignment horizontal="center"/>
    </xf>
    <xf numFmtId="165" fontId="9" fillId="2" borderId="46" xfId="0" applyNumberFormat="1" applyFont="1" applyFill="1" applyBorder="1" applyAlignment="1">
      <alignment horizontal="center"/>
    </xf>
    <xf numFmtId="164" fontId="9" fillId="2" borderId="29" xfId="0" applyNumberFormat="1" applyFont="1" applyFill="1" applyBorder="1" applyAlignment="1">
      <alignment horizontal="center"/>
    </xf>
    <xf numFmtId="165" fontId="9" fillId="2" borderId="30" xfId="0" applyNumberFormat="1" applyFont="1" applyFill="1" applyBorder="1" applyAlignment="1">
      <alignment horizontal="center"/>
    </xf>
    <xf numFmtId="164" fontId="9" fillId="2" borderId="59" xfId="0" applyNumberFormat="1" applyFont="1" applyFill="1" applyBorder="1" applyAlignment="1">
      <alignment horizontal="center"/>
    </xf>
    <xf numFmtId="3" fontId="9" fillId="2" borderId="60" xfId="0" applyNumberFormat="1" applyFont="1" applyFill="1" applyBorder="1" applyAlignment="1">
      <alignment horizontal="center"/>
    </xf>
    <xf numFmtId="165" fontId="9" fillId="2" borderId="60" xfId="0" applyNumberFormat="1" applyFont="1" applyFill="1" applyBorder="1" applyAlignment="1">
      <alignment horizontal="center"/>
    </xf>
    <xf numFmtId="165" fontId="9" fillId="2" borderId="61" xfId="0" applyNumberFormat="1" applyFont="1" applyFill="1" applyBorder="1" applyAlignment="1">
      <alignment horizontal="center"/>
    </xf>
    <xf numFmtId="164" fontId="9" fillId="2" borderId="31" xfId="0" applyNumberFormat="1" applyFont="1" applyFill="1" applyBorder="1" applyAlignment="1">
      <alignment horizontal="center"/>
    </xf>
    <xf numFmtId="3" fontId="9" fillId="2" borderId="32" xfId="0" applyNumberFormat="1" applyFont="1" applyFill="1" applyBorder="1" applyAlignment="1">
      <alignment horizontal="center"/>
    </xf>
    <xf numFmtId="165" fontId="9" fillId="0" borderId="32" xfId="0" applyNumberFormat="1" applyFont="1" applyFill="1" applyBorder="1" applyAlignment="1">
      <alignment horizontal="center"/>
    </xf>
    <xf numFmtId="165" fontId="9" fillId="2" borderId="32" xfId="0" applyNumberFormat="1" applyFont="1" applyFill="1" applyBorder="1" applyAlignment="1">
      <alignment horizontal="center"/>
    </xf>
    <xf numFmtId="165" fontId="9" fillId="2" borderId="33" xfId="0" applyNumberFormat="1" applyFont="1" applyFill="1" applyBorder="1" applyAlignment="1">
      <alignment horizontal="center"/>
    </xf>
    <xf numFmtId="0" fontId="37" fillId="5" borderId="42" xfId="0" applyFont="1" applyFill="1" applyBorder="1"/>
    <xf numFmtId="0" fontId="37" fillId="5" borderId="0" xfId="0" applyFont="1" applyFill="1" applyBorder="1"/>
    <xf numFmtId="0" fontId="37" fillId="5" borderId="41" xfId="0" applyFont="1" applyFill="1" applyBorder="1"/>
    <xf numFmtId="164" fontId="9" fillId="2" borderId="56" xfId="0" applyNumberFormat="1" applyFont="1" applyFill="1" applyBorder="1" applyAlignment="1">
      <alignment horizontal="center"/>
    </xf>
    <xf numFmtId="164" fontId="9" fillId="2" borderId="57" xfId="0" applyNumberFormat="1" applyFont="1" applyFill="1" applyBorder="1" applyAlignment="1">
      <alignment horizontal="center" wrapText="1"/>
    </xf>
    <xf numFmtId="164" fontId="9" fillId="0" borderId="62" xfId="0" applyNumberFormat="1" applyFont="1" applyFill="1" applyBorder="1" applyAlignment="1">
      <alignment horizontal="center" wrapText="1"/>
    </xf>
    <xf numFmtId="3" fontId="9" fillId="2" borderId="63" xfId="0" applyNumberFormat="1" applyFont="1" applyFill="1" applyBorder="1" applyAlignment="1">
      <alignment horizontal="center"/>
    </xf>
    <xf numFmtId="3" fontId="9" fillId="0" borderId="12" xfId="0" applyNumberFormat="1" applyFont="1" applyFill="1" applyBorder="1" applyAlignment="1">
      <alignment horizontal="center"/>
    </xf>
    <xf numFmtId="3" fontId="9" fillId="2" borderId="64" xfId="0" applyNumberFormat="1" applyFont="1" applyFill="1" applyBorder="1" applyAlignment="1">
      <alignment horizontal="center"/>
    </xf>
    <xf numFmtId="3" fontId="9" fillId="0" borderId="60" xfId="0" applyNumberFormat="1" applyFont="1" applyFill="1" applyBorder="1" applyAlignment="1">
      <alignment horizontal="center"/>
    </xf>
    <xf numFmtId="3" fontId="9" fillId="2" borderId="61" xfId="0" applyNumberFormat="1" applyFont="1" applyFill="1" applyBorder="1" applyAlignment="1">
      <alignment horizontal="center"/>
    </xf>
    <xf numFmtId="3" fontId="9" fillId="0" borderId="32" xfId="0" applyNumberFormat="1" applyFont="1" applyFill="1" applyBorder="1" applyAlignment="1">
      <alignment horizontal="center"/>
    </xf>
    <xf numFmtId="167" fontId="9" fillId="2" borderId="63" xfId="0" applyNumberFormat="1" applyFont="1" applyFill="1" applyBorder="1" applyAlignment="1">
      <alignment horizontal="center"/>
    </xf>
    <xf numFmtId="167" fontId="9" fillId="2" borderId="47" xfId="0" applyNumberFormat="1" applyFont="1" applyFill="1" applyBorder="1" applyAlignment="1">
      <alignment horizontal="center"/>
    </xf>
    <xf numFmtId="167" fontId="9" fillId="2" borderId="32" xfId="0" applyNumberFormat="1" applyFont="1" applyFill="1" applyBorder="1" applyAlignment="1">
      <alignment horizontal="center"/>
    </xf>
    <xf numFmtId="1" fontId="9" fillId="2" borderId="46" xfId="0" applyNumberFormat="1" applyFont="1" applyFill="1" applyBorder="1" applyAlignment="1">
      <alignment horizontal="center"/>
    </xf>
    <xf numFmtId="1" fontId="9" fillId="2" borderId="61" xfId="0" applyNumberFormat="1" applyFont="1" applyFill="1" applyBorder="1" applyAlignment="1">
      <alignment horizontal="center"/>
    </xf>
    <xf numFmtId="1" fontId="9" fillId="2" borderId="33" xfId="0" applyNumberFormat="1" applyFont="1" applyFill="1" applyBorder="1" applyAlignment="1">
      <alignment horizontal="center"/>
    </xf>
    <xf numFmtId="167" fontId="9" fillId="2" borderId="66" xfId="0" applyNumberFormat="1" applyFont="1" applyFill="1" applyBorder="1" applyAlignment="1">
      <alignment horizontal="center"/>
    </xf>
    <xf numFmtId="3" fontId="9" fillId="2" borderId="65" xfId="0" applyNumberFormat="1" applyFont="1" applyFill="1" applyBorder="1" applyAlignment="1">
      <alignment horizontal="center"/>
    </xf>
    <xf numFmtId="0" fontId="0" fillId="0" borderId="0" xfId="0" applyFill="1" applyAlignment="1">
      <alignment wrapText="1"/>
    </xf>
    <xf numFmtId="0" fontId="22" fillId="0" borderId="0" xfId="0" applyFont="1" applyAlignment="1">
      <alignment horizontal="center" vertical="center" wrapText="1"/>
    </xf>
    <xf numFmtId="0" fontId="0" fillId="0" borderId="0" xfId="0" applyAlignment="1">
      <alignment wrapText="1"/>
    </xf>
    <xf numFmtId="0" fontId="22" fillId="0" borderId="0" xfId="0" applyFont="1" applyAlignment="1">
      <alignment horizontal="left" vertical="center" wrapText="1"/>
    </xf>
    <xf numFmtId="0" fontId="0" fillId="0" borderId="0" xfId="0" applyAlignment="1">
      <alignment horizontal="left" wrapText="1"/>
    </xf>
    <xf numFmtId="0" fontId="21" fillId="0" borderId="0" xfId="0" applyFont="1" applyAlignment="1">
      <alignment horizontal="left" vertical="center" wrapText="1"/>
    </xf>
    <xf numFmtId="0" fontId="23" fillId="0" borderId="42" xfId="1" applyFill="1" applyBorder="1" applyAlignment="1" applyProtection="1">
      <alignment wrapText="1"/>
    </xf>
    <xf numFmtId="0" fontId="5" fillId="0" borderId="0" xfId="0" applyFont="1" applyFill="1" applyBorder="1" applyAlignment="1">
      <alignment wrapText="1"/>
    </xf>
    <xf numFmtId="0" fontId="5" fillId="0" borderId="41" xfId="0" applyFont="1" applyFill="1" applyBorder="1" applyAlignment="1">
      <alignment wrapText="1"/>
    </xf>
    <xf numFmtId="0" fontId="24" fillId="0" borderId="40" xfId="1" applyFont="1" applyBorder="1" applyAlignment="1" applyProtection="1">
      <alignment wrapText="1"/>
    </xf>
    <xf numFmtId="0" fontId="5" fillId="0" borderId="37" xfId="0" applyFont="1" applyBorder="1" applyAlignment="1">
      <alignment wrapText="1"/>
    </xf>
    <xf numFmtId="0" fontId="5" fillId="0" borderId="39" xfId="0" applyFont="1" applyBorder="1" applyAlignment="1">
      <alignment wrapText="1"/>
    </xf>
    <xf numFmtId="0" fontId="26" fillId="0" borderId="51" xfId="5" applyFont="1" applyFill="1" applyBorder="1" applyAlignment="1">
      <alignment horizontal="center"/>
    </xf>
    <xf numFmtId="0" fontId="5" fillId="0" borderId="50" xfId="0" applyFont="1" applyBorder="1" applyAlignment="1">
      <alignment horizontal="center"/>
    </xf>
    <xf numFmtId="0" fontId="5" fillId="0" borderId="49" xfId="0" applyFont="1" applyBorder="1" applyAlignment="1">
      <alignment horizontal="center"/>
    </xf>
    <xf numFmtId="0" fontId="24" fillId="0" borderId="42" xfId="1" applyFont="1" applyBorder="1" applyAlignment="1" applyProtection="1">
      <alignment wrapText="1"/>
    </xf>
    <xf numFmtId="0" fontId="5" fillId="0" borderId="0" xfId="0" applyFont="1" applyBorder="1" applyAlignment="1">
      <alignment wrapText="1"/>
    </xf>
    <xf numFmtId="0" fontId="5" fillId="0" borderId="41" xfId="0" applyFont="1" applyBorder="1" applyAlignment="1">
      <alignment wrapText="1"/>
    </xf>
    <xf numFmtId="0" fontId="27" fillId="0" borderId="42" xfId="4" applyBorder="1" applyAlignment="1" applyProtection="1">
      <alignment wrapText="1"/>
    </xf>
    <xf numFmtId="0" fontId="24" fillId="0" borderId="42" xfId="1" applyFont="1" applyFill="1" applyBorder="1" applyAlignment="1" applyProtection="1">
      <alignment wrapText="1"/>
    </xf>
    <xf numFmtId="0" fontId="5" fillId="0" borderId="40" xfId="0" applyFont="1" applyFill="1" applyBorder="1" applyAlignment="1">
      <alignment wrapText="1"/>
    </xf>
    <xf numFmtId="0" fontId="26" fillId="0" borderId="51" xfId="3" applyFont="1" applyFill="1" applyBorder="1" applyAlignment="1">
      <alignment horizontal="center"/>
    </xf>
    <xf numFmtId="3" fontId="18" fillId="0" borderId="12" xfId="0" applyNumberFormat="1" applyFont="1" applyBorder="1" applyAlignment="1">
      <alignment horizontal="center" wrapText="1"/>
    </xf>
    <xf numFmtId="0" fontId="28" fillId="0" borderId="47" xfId="0" applyFont="1" applyBorder="1" applyAlignment="1">
      <alignment horizontal="right" wrapText="1"/>
    </xf>
    <xf numFmtId="0" fontId="28" fillId="0" borderId="12" xfId="0" applyFont="1" applyBorder="1" applyAlignment="1">
      <alignment horizontal="right" wrapText="1"/>
    </xf>
    <xf numFmtId="3" fontId="11" fillId="0" borderId="13" xfId="0" applyNumberFormat="1" applyFont="1" applyFill="1" applyBorder="1" applyAlignment="1">
      <alignment horizontal="center" vertical="center" wrapText="1"/>
    </xf>
    <xf numFmtId="3" fontId="11" fillId="0" borderId="17" xfId="0" applyNumberFormat="1" applyFont="1" applyFill="1" applyBorder="1" applyAlignment="1">
      <alignment horizontal="center" vertical="center" wrapText="1"/>
    </xf>
    <xf numFmtId="3" fontId="11" fillId="0" borderId="18" xfId="0" applyNumberFormat="1" applyFont="1" applyFill="1" applyBorder="1" applyAlignment="1">
      <alignment horizontal="center" vertical="center" wrapText="1"/>
    </xf>
    <xf numFmtId="0" fontId="6" fillId="0" borderId="0" xfId="0" applyFont="1" applyAlignment="1">
      <alignment horizontal="left" vertical="center" wrapText="1"/>
    </xf>
    <xf numFmtId="0" fontId="15" fillId="0" borderId="19" xfId="0" applyFont="1" applyFill="1" applyBorder="1" applyAlignment="1">
      <alignment horizontal="left" vertical="center" wrapText="1" indent="1"/>
    </xf>
    <xf numFmtId="0" fontId="15" fillId="0" borderId="20" xfId="0" applyFont="1" applyFill="1" applyBorder="1" applyAlignment="1">
      <alignment horizontal="left" vertical="center" wrapText="1" indent="1"/>
    </xf>
    <xf numFmtId="0" fontId="15" fillId="0" borderId="22" xfId="0" applyFont="1" applyFill="1" applyBorder="1" applyAlignment="1">
      <alignment horizontal="left" vertical="center" wrapText="1" indent="1"/>
    </xf>
    <xf numFmtId="0" fontId="15" fillId="0" borderId="23" xfId="0" applyFont="1" applyFill="1" applyBorder="1" applyAlignment="1">
      <alignment horizontal="left" vertical="center" wrapText="1" indent="1"/>
    </xf>
    <xf numFmtId="0" fontId="6" fillId="0" borderId="0" xfId="0" applyFont="1" applyFill="1" applyAlignment="1">
      <alignment horizontal="left" vertical="center" wrapText="1"/>
    </xf>
    <xf numFmtId="0" fontId="2" fillId="0" borderId="8" xfId="0" applyFont="1" applyBorder="1" applyAlignment="1">
      <alignment horizontal="center" vertical="center" wrapText="1"/>
    </xf>
    <xf numFmtId="0" fontId="4" fillId="0" borderId="8" xfId="0" applyFont="1" applyBorder="1" applyAlignment="1">
      <alignment horizontal="center" vertical="center" wrapText="1"/>
    </xf>
    <xf numFmtId="164" fontId="1" fillId="2" borderId="0" xfId="0" applyNumberFormat="1" applyFont="1" applyFill="1" applyBorder="1" applyAlignment="1" applyProtection="1">
      <alignment horizontal="center" vertical="center" wrapText="1"/>
    </xf>
    <xf numFmtId="164" fontId="1" fillId="2" borderId="37" xfId="0" applyNumberFormat="1" applyFont="1" applyFill="1" applyBorder="1" applyAlignment="1" applyProtection="1">
      <alignment horizontal="center" vertical="center" wrapText="1"/>
    </xf>
    <xf numFmtId="0" fontId="2" fillId="0" borderId="7"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 fillId="0" borderId="6"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10" fillId="0" borderId="14" xfId="0" applyFont="1" applyFill="1" applyBorder="1" applyAlignment="1">
      <alignment horizontal="left" vertical="center" wrapText="1" indent="2"/>
    </xf>
    <xf numFmtId="0" fontId="10" fillId="0" borderId="15" xfId="0" applyFont="1" applyFill="1" applyBorder="1" applyAlignment="1">
      <alignment horizontal="left" vertical="center" wrapText="1" indent="2"/>
    </xf>
    <xf numFmtId="0" fontId="10" fillId="0" borderId="16" xfId="0" applyFont="1" applyFill="1" applyBorder="1" applyAlignment="1">
      <alignment horizontal="left" vertical="center" wrapText="1" indent="2"/>
    </xf>
    <xf numFmtId="0" fontId="10" fillId="0" borderId="5" xfId="0" applyFont="1" applyFill="1" applyBorder="1" applyAlignment="1">
      <alignment horizontal="left" vertical="center" wrapText="1" indent="1"/>
    </xf>
    <xf numFmtId="0" fontId="10" fillId="0" borderId="6" xfId="0" applyFont="1" applyFill="1" applyBorder="1" applyAlignment="1">
      <alignment horizontal="left" vertical="center" wrapText="1" indent="1"/>
    </xf>
    <xf numFmtId="3" fontId="11" fillId="0" borderId="13" xfId="0" applyNumberFormat="1" applyFont="1" applyBorder="1" applyAlignment="1">
      <alignment horizontal="center" vertical="center" wrapText="1"/>
    </xf>
    <xf numFmtId="3" fontId="11" fillId="0" borderId="17" xfId="0" applyNumberFormat="1" applyFont="1" applyBorder="1" applyAlignment="1">
      <alignment horizontal="center" vertical="center" wrapText="1"/>
    </xf>
    <xf numFmtId="3" fontId="11" fillId="0" borderId="18" xfId="0" applyNumberFormat="1" applyFont="1" applyBorder="1" applyAlignment="1">
      <alignment horizontal="center" vertical="center" wrapText="1"/>
    </xf>
    <xf numFmtId="0" fontId="15" fillId="0" borderId="19" xfId="0" applyFont="1" applyBorder="1" applyAlignment="1">
      <alignment horizontal="left" vertical="center" wrapText="1" indent="1"/>
    </xf>
    <xf numFmtId="0" fontId="15" fillId="0" borderId="20" xfId="0" applyFont="1" applyBorder="1" applyAlignment="1">
      <alignment horizontal="left" vertical="center" wrapText="1" indent="1"/>
    </xf>
    <xf numFmtId="0" fontId="15" fillId="0" borderId="22" xfId="0" applyFont="1" applyBorder="1" applyAlignment="1">
      <alignment horizontal="left" vertical="center" wrapText="1" indent="1"/>
    </xf>
    <xf numFmtId="0" fontId="15" fillId="0" borderId="23"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2" fillId="0" borderId="12" xfId="0" applyFont="1" applyBorder="1" applyAlignment="1">
      <alignment horizontal="center" vertical="center" wrapText="1"/>
    </xf>
    <xf numFmtId="0" fontId="4" fillId="0" borderId="12" xfId="0" applyFont="1" applyBorder="1" applyAlignment="1">
      <alignment wrapText="1"/>
    </xf>
    <xf numFmtId="0" fontId="4" fillId="0" borderId="32" xfId="0" applyFont="1" applyBorder="1" applyAlignment="1">
      <alignment wrapText="1"/>
    </xf>
    <xf numFmtId="0" fontId="4" fillId="0" borderId="12" xfId="0" applyFont="1" applyBorder="1" applyAlignment="1">
      <alignment horizontal="center" vertical="center" wrapText="1"/>
    </xf>
    <xf numFmtId="0" fontId="4"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4" fillId="0" borderId="30" xfId="0" applyFont="1" applyBorder="1" applyAlignment="1">
      <alignment wrapText="1"/>
    </xf>
    <xf numFmtId="0" fontId="4" fillId="0" borderId="33" xfId="0" applyFont="1" applyBorder="1" applyAlignment="1">
      <alignment wrapText="1"/>
    </xf>
    <xf numFmtId="164" fontId="1" fillId="2" borderId="0" xfId="0" applyNumberFormat="1" applyFont="1" applyFill="1" applyBorder="1" applyAlignment="1" applyProtection="1">
      <alignment horizontal="center" vertical="center"/>
    </xf>
    <xf numFmtId="164" fontId="1" fillId="2" borderId="37" xfId="0" applyNumberFormat="1" applyFont="1" applyFill="1" applyBorder="1" applyAlignment="1" applyProtection="1">
      <alignment horizontal="center" vertical="center"/>
    </xf>
    <xf numFmtId="0" fontId="2"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1" xfId="0" applyFont="1" applyBorder="1" applyAlignment="1">
      <alignment horizontal="left" vertical="center" wrapText="1" indent="1"/>
    </xf>
    <xf numFmtId="0" fontId="2" fillId="0" borderId="32" xfId="0" applyFont="1" applyBorder="1" applyAlignment="1">
      <alignment horizontal="left" vertical="center" wrapText="1" indent="1"/>
    </xf>
    <xf numFmtId="0" fontId="2" fillId="0" borderId="36" xfId="0" applyFont="1" applyBorder="1" applyAlignment="1">
      <alignment horizontal="left" vertical="center" wrapText="1" indent="1"/>
    </xf>
    <xf numFmtId="0" fontId="6" fillId="0" borderId="0" xfId="0" applyFont="1" applyFill="1" applyAlignment="1">
      <alignment vertical="center" wrapText="1"/>
    </xf>
    <xf numFmtId="0" fontId="0" fillId="0" borderId="0" xfId="0" applyFill="1" applyAlignment="1">
      <alignment wrapText="1"/>
    </xf>
    <xf numFmtId="0" fontId="5" fillId="0" borderId="0" xfId="0" applyFont="1" applyAlignment="1">
      <alignment horizontal="left"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164" fontId="1" fillId="2" borderId="0" xfId="0" applyNumberFormat="1" applyFont="1" applyFill="1" applyBorder="1" applyAlignment="1" applyProtection="1">
      <alignment horizontal="center" wrapText="1"/>
    </xf>
    <xf numFmtId="164" fontId="1" fillId="2" borderId="37" xfId="0" applyNumberFormat="1" applyFont="1" applyFill="1" applyBorder="1" applyAlignment="1" applyProtection="1">
      <alignment horizontal="center" wrapText="1"/>
    </xf>
  </cellXfs>
  <cellStyles count="6">
    <cellStyle name="Hyperlink" xfId="4" builtinId="8"/>
    <cellStyle name="Hyperlink 2" xfId="1"/>
    <cellStyle name="Normal" xfId="0" builtinId="0"/>
    <cellStyle name="Normal 2" xfId="5"/>
    <cellStyle name="Normal_HMIWI EG SS" xfId="2"/>
    <cellStyle name="Normal_ICR Cost Input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pm.gov/policy-data-oversight/pay-leave/salaries-wages/salary-tables/17Tables/html/GS_h.aspx" TargetMode="External"/><Relationship Id="rId1" Type="http://schemas.openxmlformats.org/officeDocument/2006/relationships/hyperlink" Target="https://www.bls.gov/oes/current/naics3_3370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tabSelected="1" workbookViewId="0">
      <selection sqref="A1:Q1"/>
    </sheetView>
  </sheetViews>
  <sheetFormatPr defaultRowHeight="15" x14ac:dyDescent="0.25"/>
  <sheetData>
    <row r="1" spans="1:17" x14ac:dyDescent="0.25">
      <c r="A1" s="200" t="s">
        <v>64</v>
      </c>
      <c r="B1" s="201"/>
      <c r="C1" s="201"/>
      <c r="D1" s="201"/>
      <c r="E1" s="201"/>
      <c r="F1" s="201"/>
      <c r="G1" s="201"/>
      <c r="H1" s="201"/>
      <c r="I1" s="201"/>
      <c r="J1" s="201"/>
      <c r="K1" s="201"/>
      <c r="L1" s="201"/>
      <c r="M1" s="201"/>
      <c r="N1" s="201"/>
      <c r="O1" s="201"/>
      <c r="P1" s="201"/>
      <c r="Q1" s="201"/>
    </row>
    <row r="2" spans="1:17" x14ac:dyDescent="0.25">
      <c r="A2" s="200" t="s">
        <v>63</v>
      </c>
      <c r="B2" s="201"/>
      <c r="C2" s="201"/>
      <c r="D2" s="201"/>
      <c r="E2" s="201"/>
      <c r="F2" s="201"/>
      <c r="G2" s="201"/>
      <c r="H2" s="201"/>
      <c r="I2" s="201"/>
      <c r="J2" s="201"/>
      <c r="K2" s="201"/>
      <c r="L2" s="201"/>
      <c r="M2" s="201"/>
      <c r="N2" s="201"/>
      <c r="O2" s="201"/>
      <c r="P2" s="201"/>
      <c r="Q2" s="201"/>
    </row>
    <row r="3" spans="1:17" ht="15.75" x14ac:dyDescent="0.25">
      <c r="A3" s="63"/>
    </row>
    <row r="4" spans="1:17" x14ac:dyDescent="0.25">
      <c r="A4" s="200" t="s">
        <v>62</v>
      </c>
      <c r="B4" s="201"/>
      <c r="C4" s="201"/>
      <c r="D4" s="201"/>
      <c r="E4" s="201"/>
      <c r="F4" s="201"/>
      <c r="G4" s="201"/>
      <c r="H4" s="201"/>
      <c r="I4" s="201"/>
      <c r="J4" s="201"/>
      <c r="K4" s="201"/>
      <c r="L4" s="201"/>
      <c r="M4" s="201"/>
      <c r="N4" s="201"/>
      <c r="O4" s="201"/>
      <c r="P4" s="201"/>
      <c r="Q4" s="201"/>
    </row>
    <row r="5" spans="1:17" ht="15.75" x14ac:dyDescent="0.25">
      <c r="A5" s="62"/>
      <c r="B5" s="34"/>
      <c r="C5" s="34"/>
      <c r="D5" s="34"/>
      <c r="E5" s="34"/>
      <c r="F5" s="34"/>
      <c r="G5" s="34"/>
      <c r="H5" s="34"/>
      <c r="I5" s="34"/>
      <c r="J5" s="34"/>
      <c r="K5" s="34"/>
      <c r="L5" s="34"/>
      <c r="M5" s="34"/>
      <c r="N5" s="34"/>
      <c r="O5" s="34"/>
      <c r="P5" s="34"/>
      <c r="Q5" s="34"/>
    </row>
    <row r="6" spans="1:17" x14ac:dyDescent="0.25">
      <c r="A6" s="202" t="s">
        <v>61</v>
      </c>
      <c r="B6" s="203"/>
      <c r="C6" s="203"/>
      <c r="D6" s="203"/>
      <c r="E6" s="203"/>
      <c r="F6" s="203"/>
      <c r="G6" s="203"/>
      <c r="H6" s="203"/>
      <c r="I6" s="203"/>
      <c r="J6" s="203"/>
      <c r="K6" s="203"/>
      <c r="L6" s="203"/>
      <c r="M6" s="203"/>
      <c r="N6" s="203"/>
      <c r="O6" s="203"/>
      <c r="P6" s="203"/>
      <c r="Q6" s="203"/>
    </row>
    <row r="7" spans="1:17" ht="15.75" x14ac:dyDescent="0.25">
      <c r="A7" s="60"/>
    </row>
    <row r="8" spans="1:17" ht="15.75" x14ac:dyDescent="0.25">
      <c r="B8" s="61" t="s">
        <v>60</v>
      </c>
    </row>
    <row r="9" spans="1:17" ht="15.75" x14ac:dyDescent="0.25">
      <c r="A9" s="60"/>
    </row>
    <row r="10" spans="1:17" ht="15.75" x14ac:dyDescent="0.25">
      <c r="A10" s="56" t="s">
        <v>59</v>
      </c>
    </row>
    <row r="11" spans="1:17" ht="15.75" x14ac:dyDescent="0.25">
      <c r="A11" s="56"/>
    </row>
    <row r="12" spans="1:17" ht="15.75" x14ac:dyDescent="0.25">
      <c r="A12" s="60"/>
    </row>
    <row r="13" spans="1:17" ht="15.75" x14ac:dyDescent="0.25">
      <c r="A13" s="56" t="s">
        <v>58</v>
      </c>
    </row>
    <row r="16" spans="1:17" x14ac:dyDescent="0.25">
      <c r="A16" s="204" t="s">
        <v>57</v>
      </c>
      <c r="B16" s="203"/>
      <c r="C16" s="203"/>
      <c r="D16" s="203"/>
      <c r="E16" s="203"/>
      <c r="F16" s="203"/>
      <c r="G16" s="203"/>
      <c r="H16" s="203"/>
      <c r="I16" s="203"/>
      <c r="J16" s="203"/>
      <c r="K16" s="203"/>
      <c r="L16" s="203"/>
      <c r="M16" s="203"/>
      <c r="N16" s="203"/>
      <c r="O16" s="203"/>
      <c r="P16" s="203"/>
      <c r="Q16" s="203"/>
    </row>
    <row r="17" spans="1:2" ht="15.75" x14ac:dyDescent="0.25">
      <c r="A17" s="58"/>
    </row>
    <row r="18" spans="1:2" ht="15.75" x14ac:dyDescent="0.25">
      <c r="B18" s="59" t="s">
        <v>56</v>
      </c>
    </row>
    <row r="19" spans="1:2" ht="15.75" x14ac:dyDescent="0.25">
      <c r="A19" s="58"/>
    </row>
    <row r="20" spans="1:2" ht="15.75" x14ac:dyDescent="0.25">
      <c r="A20" s="57" t="s">
        <v>55</v>
      </c>
    </row>
    <row r="22" spans="1:2" ht="15.75" x14ac:dyDescent="0.25">
      <c r="A22" s="57" t="s">
        <v>54</v>
      </c>
    </row>
    <row r="23" spans="1:2" ht="15.75" x14ac:dyDescent="0.25">
      <c r="A23" s="56"/>
    </row>
  </sheetData>
  <mergeCells count="5">
    <mergeCell ref="A1:Q1"/>
    <mergeCell ref="A2:Q2"/>
    <mergeCell ref="A4:Q4"/>
    <mergeCell ref="A6:Q6"/>
    <mergeCell ref="A16:Q1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topLeftCell="A18" zoomScaleNormal="100" workbookViewId="0">
      <selection activeCell="B20" sqref="B20:L21"/>
    </sheetView>
  </sheetViews>
  <sheetFormatPr defaultRowHeight="15" x14ac:dyDescent="0.25"/>
  <cols>
    <col min="1" max="1" width="2.7109375" customWidth="1"/>
    <col min="2" max="2" width="52.7109375" customWidth="1"/>
    <col min="3" max="3" width="11.7109375" customWidth="1"/>
    <col min="4" max="4" width="14.140625" customWidth="1"/>
    <col min="5" max="5" width="12.28515625" customWidth="1"/>
    <col min="6" max="6" width="9.7109375" customWidth="1"/>
    <col min="7" max="7" width="12.5703125" customWidth="1"/>
    <col min="8" max="8" width="12.85546875" customWidth="1"/>
    <col min="9" max="9" width="12.140625" customWidth="1"/>
  </cols>
  <sheetData>
    <row r="1" spans="2:10" ht="15.75" customHeight="1" x14ac:dyDescent="0.25">
      <c r="B1" s="235" t="s">
        <v>186</v>
      </c>
      <c r="C1" s="266"/>
      <c r="D1" s="266"/>
      <c r="E1" s="266"/>
      <c r="F1" s="266"/>
      <c r="G1" s="266"/>
      <c r="H1" s="266"/>
      <c r="I1" s="266"/>
      <c r="J1" s="266"/>
    </row>
    <row r="2" spans="2:10" ht="15.75" thickBot="1" x14ac:dyDescent="0.3">
      <c r="B2" s="267"/>
      <c r="C2" s="267"/>
      <c r="D2" s="267"/>
      <c r="E2" s="267"/>
      <c r="F2" s="267"/>
      <c r="G2" s="267"/>
      <c r="H2" s="267"/>
      <c r="I2" s="267"/>
      <c r="J2" s="267"/>
    </row>
    <row r="3" spans="2:10" x14ac:dyDescent="0.25">
      <c r="B3" s="268" t="s">
        <v>31</v>
      </c>
      <c r="C3" s="36" t="s">
        <v>1</v>
      </c>
      <c r="D3" s="36" t="s">
        <v>2</v>
      </c>
      <c r="E3" s="36" t="s">
        <v>3</v>
      </c>
      <c r="F3" s="36" t="s">
        <v>4</v>
      </c>
      <c r="G3" s="36" t="s">
        <v>5</v>
      </c>
      <c r="H3" s="36" t="s">
        <v>6</v>
      </c>
      <c r="I3" s="36" t="s">
        <v>7</v>
      </c>
      <c r="J3" s="37" t="s">
        <v>8</v>
      </c>
    </row>
    <row r="4" spans="2:10" x14ac:dyDescent="0.25">
      <c r="B4" s="269"/>
      <c r="C4" s="258" t="s">
        <v>32</v>
      </c>
      <c r="D4" s="258" t="s">
        <v>33</v>
      </c>
      <c r="E4" s="258" t="s">
        <v>34</v>
      </c>
      <c r="F4" s="258" t="s">
        <v>35</v>
      </c>
      <c r="G4" s="258" t="s">
        <v>36</v>
      </c>
      <c r="H4" s="258" t="s">
        <v>37</v>
      </c>
      <c r="I4" s="258" t="s">
        <v>38</v>
      </c>
      <c r="J4" s="263" t="s">
        <v>39</v>
      </c>
    </row>
    <row r="5" spans="2:10" x14ac:dyDescent="0.25">
      <c r="B5" s="269"/>
      <c r="C5" s="259"/>
      <c r="D5" s="259"/>
      <c r="E5" s="259"/>
      <c r="F5" s="259"/>
      <c r="G5" s="259"/>
      <c r="H5" s="261"/>
      <c r="I5" s="259"/>
      <c r="J5" s="264"/>
    </row>
    <row r="6" spans="2:10" ht="15.75" thickBot="1" x14ac:dyDescent="0.3">
      <c r="B6" s="270"/>
      <c r="C6" s="260"/>
      <c r="D6" s="260"/>
      <c r="E6" s="260"/>
      <c r="F6" s="260"/>
      <c r="G6" s="260"/>
      <c r="H6" s="262"/>
      <c r="I6" s="260"/>
      <c r="J6" s="265"/>
    </row>
    <row r="7" spans="2:10" x14ac:dyDescent="0.25">
      <c r="B7" s="38" t="s">
        <v>214</v>
      </c>
      <c r="C7" s="39">
        <v>24</v>
      </c>
      <c r="D7" s="39">
        <v>0</v>
      </c>
      <c r="E7" s="40">
        <f>C7*D7</f>
        <v>0</v>
      </c>
      <c r="F7" s="40">
        <v>0</v>
      </c>
      <c r="G7" s="40">
        <f>E7*F7</f>
        <v>0</v>
      </c>
      <c r="H7" s="41">
        <f t="shared" ref="H7:H14" si="0">G7*0.05</f>
        <v>0</v>
      </c>
      <c r="I7" s="41">
        <f t="shared" ref="I7:I8" si="1">G7*0.1</f>
        <v>0</v>
      </c>
      <c r="J7" s="42">
        <f>G7*Inputs!$D$16+H7*Inputs!$D$17+I7*Inputs!$D$18</f>
        <v>0</v>
      </c>
    </row>
    <row r="8" spans="2:10" x14ac:dyDescent="0.25">
      <c r="B8" s="43" t="s">
        <v>213</v>
      </c>
      <c r="C8" s="13">
        <v>24</v>
      </c>
      <c r="D8" s="44">
        <v>0</v>
      </c>
      <c r="E8" s="45">
        <f>C8*D8</f>
        <v>0</v>
      </c>
      <c r="F8" s="45">
        <v>0</v>
      </c>
      <c r="G8" s="45">
        <f>E8*F8</f>
        <v>0</v>
      </c>
      <c r="H8" s="46">
        <f t="shared" si="0"/>
        <v>0</v>
      </c>
      <c r="I8" s="46">
        <f t="shared" si="1"/>
        <v>0</v>
      </c>
      <c r="J8" s="47">
        <f>G8*Inputs!$D$16+H8*Inputs!$D$17+I8*Inputs!$D$18</f>
        <v>0</v>
      </c>
    </row>
    <row r="9" spans="2:10" x14ac:dyDescent="0.25">
      <c r="B9" s="43" t="s">
        <v>40</v>
      </c>
      <c r="C9" s="13"/>
      <c r="D9" s="13"/>
      <c r="E9" s="45"/>
      <c r="F9" s="45"/>
      <c r="G9" s="45"/>
      <c r="H9" s="45"/>
      <c r="I9" s="45"/>
      <c r="J9" s="49">
        <f>G9*Inputs!$D$16+H9*Inputs!$D$17+I9*Inputs!$D$18</f>
        <v>0</v>
      </c>
    </row>
    <row r="10" spans="2:10" x14ac:dyDescent="0.25">
      <c r="B10" s="43" t="s">
        <v>44</v>
      </c>
      <c r="C10" s="13">
        <v>4</v>
      </c>
      <c r="D10" s="13">
        <v>1</v>
      </c>
      <c r="E10" s="45">
        <f t="shared" ref="E10:E14" si="2">C10*D10</f>
        <v>4</v>
      </c>
      <c r="F10" s="45">
        <v>0</v>
      </c>
      <c r="G10" s="45">
        <f t="shared" ref="G10:G14" si="3">E10*F10</f>
        <v>0</v>
      </c>
      <c r="H10" s="46">
        <f t="shared" si="0"/>
        <v>0</v>
      </c>
      <c r="I10" s="46">
        <f t="shared" ref="I10:I14" si="4">G10*0.1</f>
        <v>0</v>
      </c>
      <c r="J10" s="47">
        <f>G10*Inputs!$D$16+H10*Inputs!$D$17+I10*Inputs!$D$18</f>
        <v>0</v>
      </c>
    </row>
    <row r="11" spans="2:10" x14ac:dyDescent="0.25">
      <c r="B11" s="43" t="s">
        <v>43</v>
      </c>
      <c r="C11" s="13">
        <v>8</v>
      </c>
      <c r="D11" s="13">
        <v>1</v>
      </c>
      <c r="E11" s="45">
        <f t="shared" si="2"/>
        <v>8</v>
      </c>
      <c r="F11" s="45">
        <v>0</v>
      </c>
      <c r="G11" s="45">
        <f t="shared" si="3"/>
        <v>0</v>
      </c>
      <c r="H11" s="46">
        <f t="shared" si="0"/>
        <v>0</v>
      </c>
      <c r="I11" s="46">
        <f t="shared" si="4"/>
        <v>0</v>
      </c>
      <c r="J11" s="47">
        <f>G11*Inputs!$D$16+H11*Inputs!$D$17+I11*Inputs!$D$18</f>
        <v>0</v>
      </c>
    </row>
    <row r="12" spans="2:10" x14ac:dyDescent="0.25">
      <c r="B12" s="43" t="s">
        <v>47</v>
      </c>
      <c r="C12" s="13">
        <v>8</v>
      </c>
      <c r="D12" s="13">
        <v>1</v>
      </c>
      <c r="E12" s="45">
        <v>0</v>
      </c>
      <c r="F12" s="45">
        <v>0</v>
      </c>
      <c r="G12" s="45">
        <f t="shared" si="3"/>
        <v>0</v>
      </c>
      <c r="H12" s="46">
        <f t="shared" si="0"/>
        <v>0</v>
      </c>
      <c r="I12" s="46">
        <f t="shared" si="4"/>
        <v>0</v>
      </c>
      <c r="J12" s="47">
        <f>G12*Inputs!$D$16+H12*Inputs!$D$17+I12*Inputs!$D$18</f>
        <v>0</v>
      </c>
    </row>
    <row r="13" spans="2:10" x14ac:dyDescent="0.25">
      <c r="B13" s="43" t="s">
        <v>48</v>
      </c>
      <c r="C13" s="13">
        <v>12</v>
      </c>
      <c r="D13" s="13">
        <v>2</v>
      </c>
      <c r="E13" s="45">
        <v>0</v>
      </c>
      <c r="F13" s="45">
        <v>0</v>
      </c>
      <c r="G13" s="50">
        <f t="shared" si="3"/>
        <v>0</v>
      </c>
      <c r="H13" s="46">
        <f t="shared" si="0"/>
        <v>0</v>
      </c>
      <c r="I13" s="46">
        <f t="shared" si="4"/>
        <v>0</v>
      </c>
      <c r="J13" s="47">
        <f>G13*Inputs!$D$16+H13*Inputs!$D$17+I13*Inputs!$D$18</f>
        <v>0</v>
      </c>
    </row>
    <row r="14" spans="2:10" x14ac:dyDescent="0.25">
      <c r="B14" s="48" t="s">
        <v>49</v>
      </c>
      <c r="C14" s="51">
        <v>2</v>
      </c>
      <c r="D14" s="51">
        <v>2</v>
      </c>
      <c r="E14" s="52">
        <f t="shared" si="2"/>
        <v>4</v>
      </c>
      <c r="F14" s="45">
        <v>0</v>
      </c>
      <c r="G14" s="50">
        <f t="shared" si="3"/>
        <v>0</v>
      </c>
      <c r="H14" s="46">
        <f t="shared" si="0"/>
        <v>0</v>
      </c>
      <c r="I14" s="46">
        <f t="shared" si="4"/>
        <v>0</v>
      </c>
      <c r="J14" s="47">
        <f>G14*Inputs!$D$16+H14*Inputs!$D$17+I14*Inputs!$D$18</f>
        <v>0</v>
      </c>
    </row>
    <row r="15" spans="2:10" ht="15.75" thickBot="1" x14ac:dyDescent="0.3">
      <c r="B15" s="271" t="s">
        <v>41</v>
      </c>
      <c r="C15" s="272"/>
      <c r="D15" s="272"/>
      <c r="E15" s="272"/>
      <c r="F15" s="273"/>
      <c r="G15" s="277">
        <f>ROUND(SUM(G7:I14),0)</f>
        <v>0</v>
      </c>
      <c r="H15" s="277"/>
      <c r="I15" s="278"/>
      <c r="J15" s="53">
        <f>ROUND(SUM(J7:J14),-2)</f>
        <v>0</v>
      </c>
    </row>
    <row r="17" spans="2:12" x14ac:dyDescent="0.25">
      <c r="B17" s="54" t="s">
        <v>26</v>
      </c>
    </row>
    <row r="18" spans="2:12" ht="15" customHeight="1" x14ac:dyDescent="0.25">
      <c r="B18" s="227" t="s">
        <v>211</v>
      </c>
      <c r="C18" s="227"/>
      <c r="D18" s="227"/>
      <c r="E18" s="227"/>
      <c r="F18" s="227"/>
      <c r="G18" s="227"/>
      <c r="H18" s="227"/>
      <c r="I18" s="227"/>
      <c r="J18" s="227"/>
    </row>
    <row r="19" spans="2:12" ht="45" customHeight="1" x14ac:dyDescent="0.25">
      <c r="B19" s="274" t="s">
        <v>42</v>
      </c>
      <c r="C19" s="275"/>
      <c r="D19" s="275"/>
      <c r="E19" s="275"/>
      <c r="F19" s="275"/>
      <c r="G19" s="275"/>
      <c r="H19" s="275"/>
      <c r="I19" s="275"/>
      <c r="J19" s="275"/>
    </row>
    <row r="20" spans="2:12" x14ac:dyDescent="0.25">
      <c r="B20" s="32" t="s">
        <v>53</v>
      </c>
      <c r="C20" s="33"/>
      <c r="D20" s="33"/>
      <c r="E20" s="33"/>
      <c r="F20" s="33"/>
      <c r="G20" s="33"/>
      <c r="H20" s="33"/>
      <c r="I20" s="33"/>
      <c r="J20" s="33"/>
    </row>
    <row r="21" spans="2:12" ht="57" customHeight="1" x14ac:dyDescent="0.25">
      <c r="B21" s="227" t="s">
        <v>210</v>
      </c>
      <c r="C21" s="227"/>
      <c r="D21" s="227"/>
      <c r="E21" s="227"/>
      <c r="F21" s="227"/>
      <c r="G21" s="227"/>
      <c r="H21" s="227"/>
      <c r="I21" s="227"/>
      <c r="J21" s="227"/>
      <c r="K21" s="227"/>
      <c r="L21" s="227"/>
    </row>
    <row r="22" spans="2:12" x14ac:dyDescent="0.25">
      <c r="B22" s="32" t="s">
        <v>45</v>
      </c>
    </row>
    <row r="23" spans="2:12" x14ac:dyDescent="0.25">
      <c r="B23" s="32" t="s">
        <v>46</v>
      </c>
    </row>
    <row r="24" spans="2:12" x14ac:dyDescent="0.25">
      <c r="B24" s="32" t="s">
        <v>51</v>
      </c>
    </row>
    <row r="25" spans="2:12" x14ac:dyDescent="0.25">
      <c r="B25" s="32" t="s">
        <v>52</v>
      </c>
    </row>
    <row r="26" spans="2:12" ht="27" customHeight="1" x14ac:dyDescent="0.25">
      <c r="B26" s="276" t="s">
        <v>50</v>
      </c>
      <c r="C26" s="276"/>
      <c r="D26" s="276"/>
      <c r="E26" s="276"/>
      <c r="F26" s="276"/>
      <c r="G26" s="276"/>
      <c r="H26" s="276"/>
      <c r="I26" s="276"/>
      <c r="J26" s="276"/>
    </row>
  </sheetData>
  <mergeCells count="16">
    <mergeCell ref="B21:L21"/>
    <mergeCell ref="B26:J26"/>
    <mergeCell ref="B1:J2"/>
    <mergeCell ref="B3:B6"/>
    <mergeCell ref="C4:C6"/>
    <mergeCell ref="D4:D6"/>
    <mergeCell ref="E4:E6"/>
    <mergeCell ref="F4:F6"/>
    <mergeCell ref="G4:G6"/>
    <mergeCell ref="H4:H6"/>
    <mergeCell ref="I4:I6"/>
    <mergeCell ref="J4:J6"/>
    <mergeCell ref="B15:F15"/>
    <mergeCell ref="G15:I15"/>
    <mergeCell ref="B18:J18"/>
    <mergeCell ref="B19:J1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8"/>
  <sheetViews>
    <sheetView topLeftCell="A6" zoomScaleNormal="100" workbookViewId="0">
      <selection activeCell="B18" sqref="B18"/>
    </sheetView>
  </sheetViews>
  <sheetFormatPr defaultRowHeight="15" x14ac:dyDescent="0.25"/>
  <cols>
    <col min="1" max="1" width="2.7109375" customWidth="1"/>
    <col min="3" max="3" width="11.140625" customWidth="1"/>
    <col min="4" max="4" width="12.7109375" customWidth="1"/>
    <col min="8" max="8" width="10.7109375" customWidth="1"/>
    <col min="9" max="9" width="9.42578125" customWidth="1"/>
  </cols>
  <sheetData>
    <row r="1" spans="2:9" x14ac:dyDescent="0.25">
      <c r="B1" s="279" t="s">
        <v>189</v>
      </c>
      <c r="C1" s="279"/>
      <c r="D1" s="279"/>
      <c r="E1" s="279"/>
      <c r="F1" s="279"/>
      <c r="G1" s="279"/>
      <c r="H1" s="279"/>
      <c r="I1" s="279"/>
    </row>
    <row r="2" spans="2:9" x14ac:dyDescent="0.25">
      <c r="B2" s="279"/>
      <c r="C2" s="279"/>
      <c r="D2" s="279"/>
      <c r="E2" s="279"/>
      <c r="F2" s="279"/>
      <c r="G2" s="279"/>
      <c r="H2" s="279"/>
      <c r="I2" s="279"/>
    </row>
    <row r="3" spans="2:9" ht="15.75" thickBot="1" x14ac:dyDescent="0.3">
      <c r="B3" s="280"/>
      <c r="C3" s="280"/>
      <c r="D3" s="280"/>
      <c r="E3" s="280"/>
      <c r="F3" s="280"/>
      <c r="G3" s="280"/>
      <c r="H3" s="280"/>
      <c r="I3" s="280"/>
    </row>
    <row r="4" spans="2:9" ht="26.25" thickBot="1" x14ac:dyDescent="0.3">
      <c r="B4" s="159" t="s">
        <v>168</v>
      </c>
      <c r="C4" s="160" t="s">
        <v>169</v>
      </c>
      <c r="D4" s="160" t="s">
        <v>171</v>
      </c>
      <c r="E4" s="160" t="s">
        <v>170</v>
      </c>
      <c r="F4" s="160" t="s">
        <v>181</v>
      </c>
      <c r="G4" s="160" t="s">
        <v>173</v>
      </c>
      <c r="H4" s="160" t="s">
        <v>187</v>
      </c>
      <c r="I4" s="161" t="s">
        <v>174</v>
      </c>
    </row>
    <row r="5" spans="2:9" ht="15.75" thickTop="1" x14ac:dyDescent="0.25">
      <c r="B5" s="162">
        <v>1</v>
      </c>
      <c r="C5" s="163">
        <f>SUM('TBL5-EPA-YR1'!G7:G14)</f>
        <v>64</v>
      </c>
      <c r="D5" s="192">
        <f>C5*0.05</f>
        <v>3.2</v>
      </c>
      <c r="E5" s="192">
        <f>C5*0.1</f>
        <v>6.4</v>
      </c>
      <c r="F5" s="163">
        <f>SUM(C5:E5)</f>
        <v>73.600000000000009</v>
      </c>
      <c r="G5" s="165">
        <f>'TBL5-EPA-YR1'!J15</f>
        <v>3500</v>
      </c>
      <c r="H5" s="165">
        <v>0</v>
      </c>
      <c r="I5" s="167">
        <f>+G5+H5</f>
        <v>3500</v>
      </c>
    </row>
    <row r="6" spans="2:9" x14ac:dyDescent="0.25">
      <c r="B6" s="168">
        <v>2</v>
      </c>
      <c r="C6" s="164">
        <f>SUM('TBL6-EPA-YR2'!G7:G14)</f>
        <v>0</v>
      </c>
      <c r="D6" s="164">
        <f t="shared" ref="D6:D7" si="0">C6*0.05</f>
        <v>0</v>
      </c>
      <c r="E6" s="164">
        <f t="shared" ref="E6:E7" si="1">C6*0.1</f>
        <v>0</v>
      </c>
      <c r="F6" s="163">
        <f>SUM(C6:E6)</f>
        <v>0</v>
      </c>
      <c r="G6" s="166">
        <f>'TBL6-EPA-YR2'!J15</f>
        <v>0</v>
      </c>
      <c r="H6" s="166">
        <v>0</v>
      </c>
      <c r="I6" s="167">
        <f>+G6+H6</f>
        <v>0</v>
      </c>
    </row>
    <row r="7" spans="2:9" ht="15.75" thickBot="1" x14ac:dyDescent="0.3">
      <c r="B7" s="170">
        <v>3</v>
      </c>
      <c r="C7" s="171">
        <f>SUM('TBL7-EPA-YR3'!G7:G14)</f>
        <v>0</v>
      </c>
      <c r="D7" s="171">
        <f t="shared" si="0"/>
        <v>0</v>
      </c>
      <c r="E7" s="171">
        <f t="shared" si="1"/>
        <v>0</v>
      </c>
      <c r="F7" s="171">
        <f>SUM(C7:E7)</f>
        <v>0</v>
      </c>
      <c r="G7" s="172">
        <f>'TBL7-EPA-YR3'!J15</f>
        <v>0</v>
      </c>
      <c r="H7" s="172">
        <v>0</v>
      </c>
      <c r="I7" s="173">
        <f>+G7+H7</f>
        <v>0</v>
      </c>
    </row>
    <row r="8" spans="2:9" ht="15.75" thickTop="1" x14ac:dyDescent="0.25">
      <c r="B8" s="162" t="s">
        <v>175</v>
      </c>
      <c r="C8" s="163">
        <f t="shared" ref="C8:I8" si="2">SUM(C5:C7)</f>
        <v>64</v>
      </c>
      <c r="D8" s="192">
        <f t="shared" si="2"/>
        <v>3.2</v>
      </c>
      <c r="E8" s="192">
        <f t="shared" si="2"/>
        <v>6.4</v>
      </c>
      <c r="F8" s="163">
        <f t="shared" si="2"/>
        <v>73.600000000000009</v>
      </c>
      <c r="G8" s="165">
        <f t="shared" si="2"/>
        <v>3500</v>
      </c>
      <c r="H8" s="165">
        <f t="shared" si="2"/>
        <v>0</v>
      </c>
      <c r="I8" s="167">
        <f t="shared" si="2"/>
        <v>3500</v>
      </c>
    </row>
    <row r="9" spans="2:9" ht="15.75" thickBot="1" x14ac:dyDescent="0.3">
      <c r="B9" s="174" t="s">
        <v>176</v>
      </c>
      <c r="C9" s="175">
        <f>AVERAGE(C5:C7)</f>
        <v>21.333333333333332</v>
      </c>
      <c r="D9" s="193">
        <f>AVERAGE(D5:D7)</f>
        <v>1.0666666666666667</v>
      </c>
      <c r="E9" s="193">
        <f>AVERAGE(E5:E7)</f>
        <v>2.1333333333333333</v>
      </c>
      <c r="F9" s="175">
        <f>AVERAGE(F5:F7)</f>
        <v>24.533333333333335</v>
      </c>
      <c r="G9" s="177">
        <f>ROUND(AVERAGE(G5:G7),-2)</f>
        <v>1200</v>
      </c>
      <c r="H9" s="177">
        <f>AVERAGE(H5:H7)</f>
        <v>0</v>
      </c>
      <c r="I9" s="178">
        <f>ROUND(AVERAGE(I5:I7),-2)</f>
        <v>1200</v>
      </c>
    </row>
    <row r="10" spans="2:9" ht="15.75" thickBot="1" x14ac:dyDescent="0.3">
      <c r="B10" s="179"/>
      <c r="C10" s="180"/>
      <c r="D10" s="180"/>
      <c r="E10" s="180"/>
      <c r="F10" s="180"/>
      <c r="G10" s="180"/>
      <c r="H10" s="180"/>
      <c r="I10" s="181"/>
    </row>
    <row r="11" spans="2:9" ht="26.25" thickBot="1" x14ac:dyDescent="0.3">
      <c r="B11" s="159" t="s">
        <v>168</v>
      </c>
      <c r="C11" s="160" t="s">
        <v>178</v>
      </c>
      <c r="D11" s="161" t="str">
        <f>F4</f>
        <v>Total Hours</v>
      </c>
    </row>
    <row r="12" spans="2:9" ht="15.75" thickTop="1" x14ac:dyDescent="0.25">
      <c r="B12" s="162">
        <v>1</v>
      </c>
      <c r="C12" s="163">
        <f>SUM('TBL5-EPA-YR1'!F7:F14)</f>
        <v>16</v>
      </c>
      <c r="D12" s="194">
        <f>F5</f>
        <v>73.600000000000009</v>
      </c>
      <c r="E12" t="s">
        <v>188</v>
      </c>
    </row>
    <row r="13" spans="2:9" x14ac:dyDescent="0.25">
      <c r="B13" s="168">
        <v>2</v>
      </c>
      <c r="C13" s="164">
        <f>SUM('TBL6-EPA-YR2'!F7:F14)</f>
        <v>0</v>
      </c>
      <c r="D13" s="194">
        <f>F6</f>
        <v>0</v>
      </c>
    </row>
    <row r="14" spans="2:9" ht="15.75" thickBot="1" x14ac:dyDescent="0.3">
      <c r="B14" s="170">
        <v>3</v>
      </c>
      <c r="C14" s="171">
        <f>SUM('TBL7-EPA-YR3'!F7:F14)</f>
        <v>0</v>
      </c>
      <c r="D14" s="195">
        <f>F7</f>
        <v>0</v>
      </c>
    </row>
    <row r="15" spans="2:9" ht="15.75" thickTop="1" x14ac:dyDescent="0.25">
      <c r="B15" s="162" t="s">
        <v>175</v>
      </c>
      <c r="C15" s="163">
        <f t="shared" ref="C15:D15" si="3">SUM(C12:C14)</f>
        <v>16</v>
      </c>
      <c r="D15" s="194">
        <f t="shared" si="3"/>
        <v>73.600000000000009</v>
      </c>
    </row>
    <row r="16" spans="2:9" ht="15.75" thickBot="1" x14ac:dyDescent="0.3">
      <c r="B16" s="174" t="s">
        <v>176</v>
      </c>
      <c r="C16" s="193">
        <f>AVERAGE(C12:C14)</f>
        <v>5.333333333333333</v>
      </c>
      <c r="D16" s="196">
        <f>AVERAGE(D12:D14)</f>
        <v>24.533333333333335</v>
      </c>
    </row>
    <row r="18" spans="2:2" x14ac:dyDescent="0.25">
      <c r="B18" t="str">
        <f>"(a) = Average annual additional hours per respondent:  "&amp;ROUND(D12/C12,1)</f>
        <v>(a) = Average annual additional hours per respondent:  4.6</v>
      </c>
    </row>
  </sheetData>
  <mergeCells count="1">
    <mergeCell ref="B1: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sheetViews>
  <sheetFormatPr defaultRowHeight="15" x14ac:dyDescent="0.25"/>
  <cols>
    <col min="1" max="1" width="9.140625" customWidth="1"/>
    <col min="2" max="2" width="24.85546875" customWidth="1"/>
    <col min="3" max="3" width="19" customWidth="1"/>
    <col min="4" max="4" width="17.5703125" customWidth="1"/>
  </cols>
  <sheetData>
    <row r="1" spans="1:7" ht="15.75" thickBot="1" x14ac:dyDescent="0.3"/>
    <row r="2" spans="1:7" ht="15.75" thickBot="1" x14ac:dyDescent="0.3">
      <c r="A2" s="95"/>
      <c r="B2" s="211" t="s">
        <v>85</v>
      </c>
      <c r="C2" s="212"/>
      <c r="D2" s="213"/>
    </row>
    <row r="3" spans="1:7" x14ac:dyDescent="0.25">
      <c r="A3" s="32"/>
      <c r="B3" s="94" t="s">
        <v>74</v>
      </c>
      <c r="C3" s="93" t="s">
        <v>84</v>
      </c>
      <c r="D3" s="92" t="s">
        <v>83</v>
      </c>
    </row>
    <row r="4" spans="1:7" x14ac:dyDescent="0.25">
      <c r="A4" s="32"/>
      <c r="B4" s="91" t="s">
        <v>82</v>
      </c>
      <c r="C4" s="90">
        <v>43.02</v>
      </c>
      <c r="D4" s="89">
        <f>C4*2.1</f>
        <v>90.342000000000013</v>
      </c>
    </row>
    <row r="5" spans="1:7" x14ac:dyDescent="0.25">
      <c r="A5" s="32"/>
      <c r="B5" s="91" t="s">
        <v>81</v>
      </c>
      <c r="C5" s="90">
        <v>17.96</v>
      </c>
      <c r="D5" s="89">
        <f>C5*2.1</f>
        <v>37.716000000000001</v>
      </c>
    </row>
    <row r="6" spans="1:7" ht="15.75" thickBot="1" x14ac:dyDescent="0.3">
      <c r="A6" s="32"/>
      <c r="B6" s="88" t="s">
        <v>80</v>
      </c>
      <c r="C6" s="87">
        <v>52.87</v>
      </c>
      <c r="D6" s="86">
        <f>C6*2.1</f>
        <v>111.027</v>
      </c>
    </row>
    <row r="7" spans="1:7" x14ac:dyDescent="0.25">
      <c r="A7" s="32"/>
      <c r="B7" s="85" t="s">
        <v>68</v>
      </c>
      <c r="C7" s="84"/>
      <c r="D7" s="83"/>
      <c r="G7" s="82"/>
    </row>
    <row r="8" spans="1:7" ht="78.75" customHeight="1" x14ac:dyDescent="0.25">
      <c r="A8" s="32"/>
      <c r="B8" s="214" t="s">
        <v>79</v>
      </c>
      <c r="C8" s="215"/>
      <c r="D8" s="216"/>
    </row>
    <row r="9" spans="1:7" ht="13.5" customHeight="1" x14ac:dyDescent="0.25">
      <c r="A9" s="32"/>
      <c r="B9" s="217" t="s">
        <v>78</v>
      </c>
      <c r="C9" s="215"/>
      <c r="D9" s="216"/>
    </row>
    <row r="10" spans="1:7" ht="15.75" customHeight="1" x14ac:dyDescent="0.25">
      <c r="A10" s="32"/>
      <c r="B10" s="218" t="s">
        <v>77</v>
      </c>
      <c r="C10" s="215"/>
      <c r="D10" s="216"/>
    </row>
    <row r="11" spans="1:7" ht="27" customHeight="1" thickBot="1" x14ac:dyDescent="0.3">
      <c r="A11" s="33"/>
      <c r="B11" s="219" t="s">
        <v>76</v>
      </c>
      <c r="C11" s="209"/>
      <c r="D11" s="210"/>
    </row>
    <row r="12" spans="1:7" x14ac:dyDescent="0.25">
      <c r="A12" s="33"/>
      <c r="B12" s="33"/>
      <c r="C12" s="33"/>
      <c r="D12" s="33"/>
    </row>
    <row r="13" spans="1:7" ht="15.75" thickBot="1" x14ac:dyDescent="0.3">
      <c r="A13" s="33"/>
      <c r="B13" s="33"/>
      <c r="C13" s="33"/>
      <c r="D13" s="33"/>
    </row>
    <row r="14" spans="1:7" ht="15.75" thickBot="1" x14ac:dyDescent="0.3">
      <c r="A14" s="33"/>
      <c r="B14" s="220" t="s">
        <v>75</v>
      </c>
      <c r="C14" s="212"/>
      <c r="D14" s="213"/>
    </row>
    <row r="15" spans="1:7" ht="24.75" x14ac:dyDescent="0.25">
      <c r="A15" s="33"/>
      <c r="B15" s="81" t="s">
        <v>74</v>
      </c>
      <c r="C15" s="80" t="s">
        <v>73</v>
      </c>
      <c r="D15" s="79" t="s">
        <v>72</v>
      </c>
    </row>
    <row r="16" spans="1:7" x14ac:dyDescent="0.25">
      <c r="A16" s="33"/>
      <c r="B16" s="78" t="s">
        <v>71</v>
      </c>
      <c r="C16" s="77">
        <v>30.05</v>
      </c>
      <c r="D16" s="74">
        <f>C16*1.6</f>
        <v>48.080000000000005</v>
      </c>
    </row>
    <row r="17" spans="1:9" x14ac:dyDescent="0.25">
      <c r="A17" s="33"/>
      <c r="B17" s="76" t="s">
        <v>70</v>
      </c>
      <c r="C17" s="75">
        <v>40.5</v>
      </c>
      <c r="D17" s="74">
        <f>C17*1.6</f>
        <v>64.8</v>
      </c>
    </row>
    <row r="18" spans="1:9" ht="15.75" thickBot="1" x14ac:dyDescent="0.3">
      <c r="A18" s="33"/>
      <c r="B18" s="73" t="s">
        <v>69</v>
      </c>
      <c r="C18" s="72">
        <v>16.260000000000002</v>
      </c>
      <c r="D18" s="71">
        <f>C18*1.6</f>
        <v>26.016000000000005</v>
      </c>
    </row>
    <row r="19" spans="1:9" x14ac:dyDescent="0.25">
      <c r="A19" s="33"/>
      <c r="B19" s="70" t="s">
        <v>68</v>
      </c>
      <c r="C19" s="69"/>
      <c r="D19" s="68"/>
    </row>
    <row r="20" spans="1:9" x14ac:dyDescent="0.25">
      <c r="A20" s="33"/>
      <c r="B20" s="67" t="s">
        <v>67</v>
      </c>
      <c r="C20" s="66"/>
      <c r="D20" s="65"/>
    </row>
    <row r="21" spans="1:9" ht="30" customHeight="1" x14ac:dyDescent="0.25">
      <c r="A21" s="33"/>
      <c r="B21" s="205" t="s">
        <v>66</v>
      </c>
      <c r="C21" s="206"/>
      <c r="D21" s="207"/>
      <c r="E21" s="64"/>
      <c r="F21" s="64"/>
      <c r="G21" s="64"/>
      <c r="H21" s="64"/>
      <c r="I21" s="64"/>
    </row>
    <row r="22" spans="1:9" ht="39.75" customHeight="1" thickBot="1" x14ac:dyDescent="0.3">
      <c r="A22" s="33"/>
      <c r="B22" s="208" t="s">
        <v>65</v>
      </c>
      <c r="C22" s="209"/>
      <c r="D22" s="210"/>
      <c r="E22" s="64"/>
      <c r="F22" s="64"/>
      <c r="G22" s="64"/>
      <c r="H22" s="64"/>
      <c r="I22" s="64"/>
    </row>
  </sheetData>
  <mergeCells count="8">
    <mergeCell ref="B21:D21"/>
    <mergeCell ref="B22:D22"/>
    <mergeCell ref="B2:D2"/>
    <mergeCell ref="B8:D8"/>
    <mergeCell ref="B9:D9"/>
    <mergeCell ref="B10:D10"/>
    <mergeCell ref="B11:D11"/>
    <mergeCell ref="B14:D14"/>
  </mergeCells>
  <hyperlinks>
    <hyperlink ref="B9" r:id="rId1"/>
    <hyperlink ref="B21" r:id="rId2"/>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workbookViewId="0"/>
  </sheetViews>
  <sheetFormatPr defaultRowHeight="12.75" x14ac:dyDescent="0.2"/>
  <cols>
    <col min="1" max="1" width="29.5703125" style="96" customWidth="1"/>
    <col min="2" max="2" width="11.42578125" style="96" customWidth="1"/>
    <col min="3" max="3" width="12.5703125" style="96" customWidth="1"/>
    <col min="4" max="4" width="13.28515625" style="96" customWidth="1"/>
    <col min="5" max="5" width="13.7109375" style="96" customWidth="1"/>
    <col min="6" max="6" width="15.7109375" style="96" customWidth="1"/>
    <col min="7" max="7" width="13" style="96" customWidth="1"/>
    <col min="8" max="8" width="14.42578125" style="96" customWidth="1"/>
    <col min="9" max="9" width="13.85546875" style="96" customWidth="1"/>
    <col min="10" max="16384" width="9.140625" style="96"/>
  </cols>
  <sheetData>
    <row r="1" spans="1:12" ht="15" x14ac:dyDescent="0.25">
      <c r="A1" s="117" t="s">
        <v>155</v>
      </c>
    </row>
    <row r="3" spans="1:12" x14ac:dyDescent="0.2">
      <c r="A3" s="143" t="s">
        <v>111</v>
      </c>
      <c r="B3" s="115" t="s">
        <v>1</v>
      </c>
      <c r="C3" s="115" t="s">
        <v>2</v>
      </c>
      <c r="D3" s="115" t="s">
        <v>3</v>
      </c>
      <c r="E3" s="115" t="s">
        <v>4</v>
      </c>
      <c r="F3" s="115" t="s">
        <v>5</v>
      </c>
      <c r="G3" s="115" t="s">
        <v>6</v>
      </c>
      <c r="H3" s="142" t="s">
        <v>7</v>
      </c>
      <c r="I3" s="115" t="s">
        <v>8</v>
      </c>
    </row>
    <row r="4" spans="1:12" ht="38.25" x14ac:dyDescent="0.2">
      <c r="A4" s="141"/>
      <c r="B4" s="113" t="s">
        <v>154</v>
      </c>
      <c r="C4" s="113" t="s">
        <v>153</v>
      </c>
      <c r="D4" s="113" t="s">
        <v>152</v>
      </c>
      <c r="E4" s="113" t="s">
        <v>151</v>
      </c>
      <c r="F4" s="113" t="s">
        <v>150</v>
      </c>
      <c r="G4" s="113" t="s">
        <v>149</v>
      </c>
      <c r="H4" s="140" t="s">
        <v>148</v>
      </c>
      <c r="I4" s="113" t="s">
        <v>147</v>
      </c>
    </row>
    <row r="5" spans="1:12" x14ac:dyDescent="0.2">
      <c r="A5" s="139"/>
      <c r="B5" s="111"/>
      <c r="C5" s="111"/>
      <c r="D5" s="111" t="s">
        <v>104</v>
      </c>
      <c r="E5" s="111"/>
      <c r="F5" s="111" t="s">
        <v>146</v>
      </c>
      <c r="G5" s="111" t="s">
        <v>145</v>
      </c>
      <c r="H5" s="138" t="s">
        <v>144</v>
      </c>
      <c r="I5" s="111"/>
    </row>
    <row r="6" spans="1:12" x14ac:dyDescent="0.2">
      <c r="A6" s="137" t="s">
        <v>143</v>
      </c>
      <c r="B6" s="222"/>
      <c r="C6" s="222"/>
      <c r="D6" s="222"/>
      <c r="E6" s="222"/>
      <c r="F6" s="222"/>
      <c r="G6" s="222"/>
      <c r="H6" s="222"/>
      <c r="I6" s="222"/>
    </row>
    <row r="7" spans="1:12" ht="25.5" x14ac:dyDescent="0.2">
      <c r="A7" s="132" t="s">
        <v>130</v>
      </c>
      <c r="B7" s="131">
        <v>4</v>
      </c>
      <c r="C7" s="131">
        <v>1</v>
      </c>
      <c r="D7" s="131">
        <f>B7*C7</f>
        <v>4</v>
      </c>
      <c r="E7" s="131">
        <v>583</v>
      </c>
      <c r="F7" s="124">
        <f>D7*E7</f>
        <v>2332</v>
      </c>
      <c r="G7" s="131">
        <f>F7*0.05</f>
        <v>116.60000000000001</v>
      </c>
      <c r="H7" s="131">
        <f>F7*0.1</f>
        <v>233.20000000000002</v>
      </c>
      <c r="I7" s="130">
        <f>F7*Inputs!$D$4+G7*Inputs!$D$6+H7*Inputs!$D$5</f>
        <v>232418.66340000002</v>
      </c>
      <c r="L7" s="136"/>
    </row>
    <row r="8" spans="1:12" x14ac:dyDescent="0.2">
      <c r="A8" s="132" t="s">
        <v>142</v>
      </c>
      <c r="B8" s="131">
        <v>4</v>
      </c>
      <c r="C8" s="131">
        <v>4</v>
      </c>
      <c r="D8" s="131">
        <f>B8*C8</f>
        <v>16</v>
      </c>
      <c r="E8" s="131">
        <v>583</v>
      </c>
      <c r="F8" s="124">
        <f>D8*E8</f>
        <v>9328</v>
      </c>
      <c r="G8" s="131">
        <f>F8*0.05</f>
        <v>466.40000000000003</v>
      </c>
      <c r="H8" s="131">
        <f>F8*0.1</f>
        <v>932.80000000000007</v>
      </c>
      <c r="I8" s="130">
        <f>F8*Inputs!$D$4+G8*Inputs!$D$6+H8*Inputs!$D$5</f>
        <v>929674.65360000008</v>
      </c>
      <c r="L8" s="136"/>
    </row>
    <row r="9" spans="1:12" x14ac:dyDescent="0.2">
      <c r="A9" s="132" t="s">
        <v>141</v>
      </c>
      <c r="B9" s="223"/>
      <c r="C9" s="223"/>
      <c r="D9" s="223"/>
      <c r="E9" s="223"/>
      <c r="F9" s="223"/>
      <c r="G9" s="223"/>
      <c r="H9" s="223"/>
      <c r="I9" s="223"/>
      <c r="L9" s="136"/>
    </row>
    <row r="10" spans="1:12" x14ac:dyDescent="0.2">
      <c r="A10" s="133" t="s">
        <v>140</v>
      </c>
      <c r="B10" s="131">
        <v>2</v>
      </c>
      <c r="C10" s="131">
        <v>1</v>
      </c>
      <c r="D10" s="131">
        <f t="shared" ref="D10:D18" si="0">B10*C10</f>
        <v>2</v>
      </c>
      <c r="E10" s="131">
        <v>0</v>
      </c>
      <c r="F10" s="124">
        <f t="shared" ref="F10:F18" si="1">D10*E10</f>
        <v>0</v>
      </c>
      <c r="G10" s="131">
        <f t="shared" ref="G10:G18" si="2">F10*0.05</f>
        <v>0</v>
      </c>
      <c r="H10" s="131">
        <f t="shared" ref="H10:H18" si="3">F10*0.1</f>
        <v>0</v>
      </c>
      <c r="I10" s="130">
        <f>F10*Inputs!$D$4+G10*Inputs!$D$6+H10*Inputs!$D$5</f>
        <v>0</v>
      </c>
    </row>
    <row r="11" spans="1:12" ht="25.5" x14ac:dyDescent="0.2">
      <c r="A11" s="133" t="s">
        <v>139</v>
      </c>
      <c r="B11" s="131">
        <v>2</v>
      </c>
      <c r="C11" s="131">
        <v>1</v>
      </c>
      <c r="D11" s="131">
        <f t="shared" si="0"/>
        <v>2</v>
      </c>
      <c r="E11" s="131">
        <v>0</v>
      </c>
      <c r="F11" s="124">
        <f t="shared" si="1"/>
        <v>0</v>
      </c>
      <c r="G11" s="131">
        <f t="shared" si="2"/>
        <v>0</v>
      </c>
      <c r="H11" s="131">
        <f t="shared" si="3"/>
        <v>0</v>
      </c>
      <c r="I11" s="130">
        <f>F11*Inputs!$D$4+G11*Inputs!$D$6+H11*Inputs!$D$5</f>
        <v>0</v>
      </c>
    </row>
    <row r="12" spans="1:12" ht="25.5" x14ac:dyDescent="0.2">
      <c r="A12" s="133" t="s">
        <v>138</v>
      </c>
      <c r="B12" s="131">
        <v>2</v>
      </c>
      <c r="C12" s="131">
        <v>1</v>
      </c>
      <c r="D12" s="131">
        <f t="shared" si="0"/>
        <v>2</v>
      </c>
      <c r="E12" s="131">
        <v>0</v>
      </c>
      <c r="F12" s="124">
        <f t="shared" si="1"/>
        <v>0</v>
      </c>
      <c r="G12" s="131">
        <f t="shared" si="2"/>
        <v>0</v>
      </c>
      <c r="H12" s="131">
        <f t="shared" si="3"/>
        <v>0</v>
      </c>
      <c r="I12" s="130">
        <f>F12*Inputs!$D$4+G12*Inputs!$D$6+H12*Inputs!$D$5</f>
        <v>0</v>
      </c>
    </row>
    <row r="13" spans="1:12" x14ac:dyDescent="0.2">
      <c r="A13" s="133" t="s">
        <v>137</v>
      </c>
      <c r="B13" s="131">
        <v>2</v>
      </c>
      <c r="C13" s="131">
        <v>1</v>
      </c>
      <c r="D13" s="131">
        <f t="shared" si="0"/>
        <v>2</v>
      </c>
      <c r="E13" s="131">
        <v>0</v>
      </c>
      <c r="F13" s="124">
        <f t="shared" si="1"/>
        <v>0</v>
      </c>
      <c r="G13" s="131">
        <f t="shared" si="2"/>
        <v>0</v>
      </c>
      <c r="H13" s="131">
        <f t="shared" si="3"/>
        <v>0</v>
      </c>
      <c r="I13" s="130">
        <f>F13*Inputs!$D$4+G13*Inputs!$D$6+H13*Inputs!$D$5</f>
        <v>0</v>
      </c>
    </row>
    <row r="14" spans="1:12" ht="25.5" x14ac:dyDescent="0.2">
      <c r="A14" s="133" t="s">
        <v>136</v>
      </c>
      <c r="B14" s="131">
        <v>2</v>
      </c>
      <c r="C14" s="131">
        <v>1.2</v>
      </c>
      <c r="D14" s="131">
        <f t="shared" si="0"/>
        <v>2.4</v>
      </c>
      <c r="E14" s="131">
        <v>0</v>
      </c>
      <c r="F14" s="124">
        <f t="shared" si="1"/>
        <v>0</v>
      </c>
      <c r="G14" s="131">
        <f t="shared" si="2"/>
        <v>0</v>
      </c>
      <c r="H14" s="131">
        <f t="shared" si="3"/>
        <v>0</v>
      </c>
      <c r="I14" s="130">
        <f>F14*Inputs!$D$4+G14*Inputs!$D$6+H14*Inputs!$D$5</f>
        <v>0</v>
      </c>
    </row>
    <row r="15" spans="1:12" x14ac:dyDescent="0.2">
      <c r="A15" s="133" t="s">
        <v>135</v>
      </c>
      <c r="B15" s="131">
        <v>10</v>
      </c>
      <c r="C15" s="131">
        <v>1.2</v>
      </c>
      <c r="D15" s="131">
        <f t="shared" si="0"/>
        <v>12</v>
      </c>
      <c r="E15" s="131">
        <v>0</v>
      </c>
      <c r="F15" s="124">
        <f t="shared" si="1"/>
        <v>0</v>
      </c>
      <c r="G15" s="131">
        <f t="shared" si="2"/>
        <v>0</v>
      </c>
      <c r="H15" s="131">
        <f t="shared" si="3"/>
        <v>0</v>
      </c>
      <c r="I15" s="130">
        <f>F15*Inputs!$D$4+G15*Inputs!$D$6+H15*Inputs!$D$5</f>
        <v>0</v>
      </c>
    </row>
    <row r="16" spans="1:12" x14ac:dyDescent="0.2">
      <c r="A16" s="133" t="s">
        <v>134</v>
      </c>
      <c r="B16" s="131">
        <v>6</v>
      </c>
      <c r="C16" s="131">
        <v>2</v>
      </c>
      <c r="D16" s="131">
        <f t="shared" si="0"/>
        <v>12</v>
      </c>
      <c r="E16" s="131">
        <v>583</v>
      </c>
      <c r="F16" s="124">
        <f t="shared" si="1"/>
        <v>6996</v>
      </c>
      <c r="G16" s="131">
        <f t="shared" si="2"/>
        <v>349.8</v>
      </c>
      <c r="H16" s="131">
        <f t="shared" si="3"/>
        <v>699.6</v>
      </c>
      <c r="I16" s="130">
        <f>F16*Inputs!$D$4+G16*Inputs!$D$6+H16*Inputs!$D$5</f>
        <v>697255.99020000012</v>
      </c>
    </row>
    <row r="17" spans="1:11" x14ac:dyDescent="0.2">
      <c r="A17" s="108" t="s">
        <v>133</v>
      </c>
      <c r="B17" s="131">
        <v>4</v>
      </c>
      <c r="C17" s="131">
        <v>0.5</v>
      </c>
      <c r="D17" s="131">
        <f t="shared" si="0"/>
        <v>2</v>
      </c>
      <c r="E17" s="131">
        <v>583</v>
      </c>
      <c r="F17" s="124">
        <f t="shared" si="1"/>
        <v>1166</v>
      </c>
      <c r="G17" s="131">
        <f t="shared" si="2"/>
        <v>58.300000000000004</v>
      </c>
      <c r="H17" s="131">
        <f t="shared" si="3"/>
        <v>116.60000000000001</v>
      </c>
      <c r="I17" s="130">
        <f>F17*Inputs!$D$4+G17*Inputs!$D$6+H17*Inputs!$D$5</f>
        <v>116209.33170000001</v>
      </c>
    </row>
    <row r="18" spans="1:11" ht="25.5" x14ac:dyDescent="0.2">
      <c r="A18" s="133" t="s">
        <v>132</v>
      </c>
      <c r="B18" s="131">
        <v>4</v>
      </c>
      <c r="C18" s="131">
        <v>0.5</v>
      </c>
      <c r="D18" s="131">
        <f t="shared" si="0"/>
        <v>2</v>
      </c>
      <c r="E18" s="131">
        <v>583</v>
      </c>
      <c r="F18" s="124">
        <f t="shared" si="1"/>
        <v>1166</v>
      </c>
      <c r="G18" s="131">
        <f t="shared" si="2"/>
        <v>58.300000000000004</v>
      </c>
      <c r="H18" s="131">
        <f t="shared" si="3"/>
        <v>116.60000000000001</v>
      </c>
      <c r="I18" s="130">
        <f>F18*Inputs!$D$4+G18*Inputs!$D$6+H18*Inputs!$D$5</f>
        <v>116209.33170000001</v>
      </c>
    </row>
    <row r="19" spans="1:11" ht="13.5" x14ac:dyDescent="0.25">
      <c r="A19" s="135" t="s">
        <v>22</v>
      </c>
      <c r="B19" s="131"/>
      <c r="C19" s="131"/>
      <c r="D19" s="131"/>
      <c r="E19" s="131"/>
      <c r="F19" s="221">
        <f>SUM(F7:H8,F10:H18)</f>
        <v>24136.199999999993</v>
      </c>
      <c r="G19" s="221"/>
      <c r="H19" s="221"/>
      <c r="I19" s="134">
        <f>SUM(I7:I8,I10:I18)</f>
        <v>2091767.9706000001</v>
      </c>
    </row>
    <row r="20" spans="1:11" x14ac:dyDescent="0.2">
      <c r="A20" s="108" t="s">
        <v>131</v>
      </c>
      <c r="B20" s="223"/>
      <c r="C20" s="223"/>
      <c r="D20" s="223"/>
      <c r="E20" s="223"/>
      <c r="F20" s="223"/>
      <c r="G20" s="223"/>
      <c r="H20" s="223"/>
      <c r="I20" s="223"/>
    </row>
    <row r="21" spans="1:11" ht="25.5" x14ac:dyDescent="0.2">
      <c r="A21" s="132" t="s">
        <v>130</v>
      </c>
      <c r="B21" s="131">
        <v>4</v>
      </c>
      <c r="C21" s="131">
        <v>1</v>
      </c>
      <c r="D21" s="131">
        <f>B21*C21</f>
        <v>4</v>
      </c>
      <c r="E21" s="131">
        <v>583</v>
      </c>
      <c r="F21" s="124">
        <f>D21*E21</f>
        <v>2332</v>
      </c>
      <c r="G21" s="131">
        <f>F21*0.05</f>
        <v>116.60000000000001</v>
      </c>
      <c r="H21" s="131">
        <f>F21*0.1</f>
        <v>233.20000000000002</v>
      </c>
      <c r="I21" s="130">
        <f>F21*Inputs!$D$4+G21*Inputs!$D$6+H21*Inputs!$D$5</f>
        <v>232418.66340000002</v>
      </c>
    </row>
    <row r="22" spans="1:11" x14ac:dyDescent="0.2">
      <c r="A22" s="132" t="s">
        <v>129</v>
      </c>
      <c r="B22" s="131">
        <v>12</v>
      </c>
      <c r="C22" s="131">
        <v>1</v>
      </c>
      <c r="D22" s="131">
        <f>B22*C22</f>
        <v>12</v>
      </c>
      <c r="E22" s="131">
        <v>583</v>
      </c>
      <c r="F22" s="124">
        <f>D22*E22</f>
        <v>6996</v>
      </c>
      <c r="G22" s="131">
        <f>F22*0.05</f>
        <v>349.8</v>
      </c>
      <c r="H22" s="131">
        <f>F22*0.1</f>
        <v>699.6</v>
      </c>
      <c r="I22" s="130">
        <f>F22*Inputs!$D$4+G22*Inputs!$D$6+H22*Inputs!$D$5</f>
        <v>697255.99020000012</v>
      </c>
    </row>
    <row r="23" spans="1:11" x14ac:dyDescent="0.2">
      <c r="A23" s="132" t="s">
        <v>128</v>
      </c>
      <c r="B23" s="131">
        <v>12</v>
      </c>
      <c r="C23" s="131">
        <v>1</v>
      </c>
      <c r="D23" s="131">
        <f>B23*C23</f>
        <v>12</v>
      </c>
      <c r="E23" s="131">
        <v>583</v>
      </c>
      <c r="F23" s="124">
        <f>D23*E23</f>
        <v>6996</v>
      </c>
      <c r="G23" s="131">
        <f>F23*0.05</f>
        <v>349.8</v>
      </c>
      <c r="H23" s="131">
        <f>F23*0.1</f>
        <v>699.6</v>
      </c>
      <c r="I23" s="130">
        <f>F23*Inputs!$D$4+G23*Inputs!$D$6+H23*Inputs!$D$5</f>
        <v>697255.99020000012</v>
      </c>
    </row>
    <row r="24" spans="1:11" ht="25.5" x14ac:dyDescent="0.2">
      <c r="A24" s="132" t="s">
        <v>127</v>
      </c>
      <c r="B24" s="131">
        <v>20</v>
      </c>
      <c r="C24" s="131">
        <v>1</v>
      </c>
      <c r="D24" s="131">
        <f>B24*C24</f>
        <v>20</v>
      </c>
      <c r="E24" s="131">
        <v>583</v>
      </c>
      <c r="F24" s="124">
        <f>D24*E24</f>
        <v>11660</v>
      </c>
      <c r="G24" s="131">
        <f>F24*0.05</f>
        <v>583</v>
      </c>
      <c r="H24" s="131">
        <f>F24*0.1</f>
        <v>1166</v>
      </c>
      <c r="I24" s="130">
        <f>F24*Inputs!$D$4+G24*Inputs!$D$6+H24*Inputs!$D$5</f>
        <v>1162093.317</v>
      </c>
    </row>
    <row r="25" spans="1:11" x14ac:dyDescent="0.2">
      <c r="A25" s="132" t="s">
        <v>126</v>
      </c>
      <c r="B25" s="223"/>
      <c r="C25" s="223"/>
      <c r="D25" s="223"/>
      <c r="E25" s="223"/>
      <c r="F25" s="223"/>
      <c r="G25" s="223"/>
      <c r="H25" s="223"/>
      <c r="I25" s="223"/>
    </row>
    <row r="26" spans="1:11" x14ac:dyDescent="0.2">
      <c r="A26" s="133" t="s">
        <v>125</v>
      </c>
      <c r="B26" s="131">
        <v>0.5</v>
      </c>
      <c r="C26" s="131">
        <v>260</v>
      </c>
      <c r="D26" s="131">
        <f>B26*C26</f>
        <v>130</v>
      </c>
      <c r="E26" s="131">
        <v>583</v>
      </c>
      <c r="F26" s="124">
        <f>D26*E26</f>
        <v>75790</v>
      </c>
      <c r="G26" s="131">
        <f>F26*0.05</f>
        <v>3789.5</v>
      </c>
      <c r="H26" s="131">
        <f>F26*0.1</f>
        <v>7579</v>
      </c>
      <c r="I26" s="130">
        <f>F26*Inputs!$D$4+G26*Inputs!$D$6+H26*Inputs!$D$5</f>
        <v>7553606.5605000006</v>
      </c>
    </row>
    <row r="27" spans="1:11" x14ac:dyDescent="0.2">
      <c r="A27" s="133" t="s">
        <v>124</v>
      </c>
      <c r="B27" s="131">
        <v>2</v>
      </c>
      <c r="C27" s="131">
        <v>12</v>
      </c>
      <c r="D27" s="131">
        <f>B27*C27</f>
        <v>24</v>
      </c>
      <c r="E27" s="131">
        <v>583</v>
      </c>
      <c r="F27" s="124">
        <f>D27*E27</f>
        <v>13992</v>
      </c>
      <c r="G27" s="131">
        <f>F27*0.05</f>
        <v>699.6</v>
      </c>
      <c r="H27" s="131">
        <f>F27*0.1</f>
        <v>1399.2</v>
      </c>
      <c r="I27" s="130">
        <f>F27*Inputs!$D$4+G27*Inputs!$D$6+H27*Inputs!$D$5</f>
        <v>1394511.9804000002</v>
      </c>
    </row>
    <row r="28" spans="1:11" x14ac:dyDescent="0.2">
      <c r="A28" s="132" t="s">
        <v>123</v>
      </c>
      <c r="B28" s="131">
        <v>10</v>
      </c>
      <c r="C28" s="131">
        <v>1</v>
      </c>
      <c r="D28" s="131">
        <f>B28*C28</f>
        <v>10</v>
      </c>
      <c r="E28" s="131">
        <v>583</v>
      </c>
      <c r="F28" s="124">
        <f>D28*E28</f>
        <v>5830</v>
      </c>
      <c r="G28" s="131">
        <f>F28*0.05</f>
        <v>291.5</v>
      </c>
      <c r="H28" s="131">
        <f>F28*0.1</f>
        <v>583</v>
      </c>
      <c r="I28" s="130">
        <f>F28*Inputs!$D$4+G28*Inputs!$D$6+H28*Inputs!$D$5</f>
        <v>581046.65850000002</v>
      </c>
    </row>
    <row r="29" spans="1:11" x14ac:dyDescent="0.2">
      <c r="A29" s="132" t="s">
        <v>122</v>
      </c>
      <c r="B29" s="131">
        <v>2</v>
      </c>
      <c r="C29" s="131">
        <v>12</v>
      </c>
      <c r="D29" s="131">
        <f>B29*C29</f>
        <v>24</v>
      </c>
      <c r="E29" s="131">
        <v>583</v>
      </c>
      <c r="F29" s="124">
        <f>D29*E29</f>
        <v>13992</v>
      </c>
      <c r="G29" s="131">
        <f>F29*0.05</f>
        <v>699.6</v>
      </c>
      <c r="H29" s="131">
        <f>F29*0.1</f>
        <v>1399.2</v>
      </c>
      <c r="I29" s="130">
        <f>F29*Inputs!$D$4+G29*Inputs!$D$6+H29*Inputs!$D$5</f>
        <v>1394511.9804000002</v>
      </c>
    </row>
    <row r="30" spans="1:11" x14ac:dyDescent="0.2">
      <c r="A30" s="132" t="s">
        <v>121</v>
      </c>
      <c r="B30" s="131">
        <v>1</v>
      </c>
      <c r="C30" s="131">
        <v>12</v>
      </c>
      <c r="D30" s="131">
        <f>B30*C30</f>
        <v>12</v>
      </c>
      <c r="E30" s="131">
        <v>583</v>
      </c>
      <c r="F30" s="124">
        <f>D30*E30</f>
        <v>6996</v>
      </c>
      <c r="G30" s="131">
        <f>F30*0.05</f>
        <v>349.8</v>
      </c>
      <c r="H30" s="131">
        <f>F30*0.1</f>
        <v>699.6</v>
      </c>
      <c r="I30" s="130">
        <f>F30*Inputs!$D$4+G30*Inputs!$D$6+H30*Inputs!$D$5</f>
        <v>697255.99020000012</v>
      </c>
    </row>
    <row r="31" spans="1:11" ht="13.5" x14ac:dyDescent="0.25">
      <c r="A31" s="129" t="s">
        <v>23</v>
      </c>
      <c r="B31" s="108"/>
      <c r="C31" s="108"/>
      <c r="D31" s="108"/>
      <c r="E31" s="123"/>
      <c r="F31" s="221">
        <f>SUM(F21:H24,F26:H30)</f>
        <v>166271.6</v>
      </c>
      <c r="G31" s="221"/>
      <c r="H31" s="221"/>
      <c r="I31" s="128">
        <f>SUM(I21:I24,I26:I30)</f>
        <v>14409957.130800001</v>
      </c>
    </row>
    <row r="32" spans="1:11" ht="28.5" x14ac:dyDescent="0.2">
      <c r="A32" s="127" t="s">
        <v>120</v>
      </c>
      <c r="B32" s="108"/>
      <c r="C32" s="108"/>
      <c r="D32" s="108"/>
      <c r="E32" s="123"/>
      <c r="F32" s="221">
        <f>ROUND(F19+F31,-3)</f>
        <v>190000</v>
      </c>
      <c r="G32" s="221"/>
      <c r="H32" s="221"/>
      <c r="I32" s="126">
        <f>ROUND(I19+I31,-5)</f>
        <v>16500000</v>
      </c>
      <c r="K32" s="125"/>
    </row>
    <row r="33" spans="1:9" ht="15.75" x14ac:dyDescent="0.2">
      <c r="A33" s="121" t="s">
        <v>119</v>
      </c>
      <c r="B33" s="123"/>
      <c r="C33" s="123"/>
      <c r="D33" s="123"/>
      <c r="E33" s="123"/>
      <c r="F33" s="123"/>
      <c r="G33" s="124"/>
      <c r="H33" s="123"/>
      <c r="I33" s="122">
        <f>ROUND(1200*583,-3)</f>
        <v>700000</v>
      </c>
    </row>
    <row r="34" spans="1:9" ht="15.75" x14ac:dyDescent="0.2">
      <c r="A34" s="121" t="s">
        <v>118</v>
      </c>
      <c r="B34" s="120"/>
      <c r="C34" s="120"/>
      <c r="D34" s="120"/>
      <c r="E34" s="120"/>
      <c r="F34" s="120"/>
      <c r="G34" s="120"/>
      <c r="H34" s="120"/>
      <c r="I34" s="119">
        <f>I33+I32</f>
        <v>17200000</v>
      </c>
    </row>
    <row r="36" spans="1:9" x14ac:dyDescent="0.2">
      <c r="A36" s="103" t="s">
        <v>26</v>
      </c>
    </row>
    <row r="38" spans="1:9" ht="15.75" x14ac:dyDescent="0.2">
      <c r="A38" s="98" t="s">
        <v>117</v>
      </c>
    </row>
    <row r="39" spans="1:9" ht="18.75" x14ac:dyDescent="0.2">
      <c r="A39" s="102" t="s">
        <v>157</v>
      </c>
    </row>
    <row r="40" spans="1:9" x14ac:dyDescent="0.2">
      <c r="A40" s="118" t="s">
        <v>158</v>
      </c>
    </row>
    <row r="41" spans="1:9" x14ac:dyDescent="0.2">
      <c r="A41" s="118" t="s">
        <v>159</v>
      </c>
    </row>
    <row r="42" spans="1:9" x14ac:dyDescent="0.2">
      <c r="A42" s="118" t="s">
        <v>160</v>
      </c>
    </row>
    <row r="43" spans="1:9" ht="15.75" x14ac:dyDescent="0.2">
      <c r="A43" s="98" t="s">
        <v>116</v>
      </c>
    </row>
    <row r="44" spans="1:9" ht="15.75" x14ac:dyDescent="0.2">
      <c r="A44" s="98" t="s">
        <v>115</v>
      </c>
    </row>
    <row r="45" spans="1:9" ht="15.75" x14ac:dyDescent="0.2">
      <c r="A45" s="98" t="s">
        <v>114</v>
      </c>
    </row>
    <row r="46" spans="1:9" ht="15.75" x14ac:dyDescent="0.2">
      <c r="A46" s="98" t="s">
        <v>113</v>
      </c>
    </row>
    <row r="47" spans="1:9" ht="18.75" x14ac:dyDescent="0.25">
      <c r="A47" s="97" t="s">
        <v>86</v>
      </c>
    </row>
    <row r="50" spans="1:10" ht="15" x14ac:dyDescent="0.25">
      <c r="A50" s="117"/>
    </row>
    <row r="51" spans="1:10" ht="15" x14ac:dyDescent="0.25">
      <c r="A51" s="117" t="s">
        <v>112</v>
      </c>
    </row>
    <row r="52" spans="1:10" ht="15" x14ac:dyDescent="0.25">
      <c r="A52" s="117"/>
    </row>
    <row r="53" spans="1:10" ht="15" x14ac:dyDescent="0.25">
      <c r="A53" s="116" t="s">
        <v>111</v>
      </c>
      <c r="B53" s="115" t="s">
        <v>1</v>
      </c>
      <c r="C53" s="115" t="s">
        <v>2</v>
      </c>
      <c r="D53" s="115" t="s">
        <v>3</v>
      </c>
      <c r="E53" s="115" t="s">
        <v>4</v>
      </c>
      <c r="F53" s="115" t="s">
        <v>5</v>
      </c>
      <c r="G53" s="115" t="s">
        <v>6</v>
      </c>
      <c r="H53"/>
      <c r="I53"/>
      <c r="J53"/>
    </row>
    <row r="54" spans="1:10" ht="38.25" x14ac:dyDescent="0.25">
      <c r="A54" s="114"/>
      <c r="B54" s="113" t="s">
        <v>110</v>
      </c>
      <c r="C54" s="113" t="s">
        <v>109</v>
      </c>
      <c r="D54" s="113" t="s">
        <v>108</v>
      </c>
      <c r="E54" s="113" t="s">
        <v>107</v>
      </c>
      <c r="F54" s="113" t="s">
        <v>106</v>
      </c>
      <c r="G54" s="113" t="s">
        <v>105</v>
      </c>
      <c r="H54"/>
      <c r="I54"/>
      <c r="J54"/>
    </row>
    <row r="55" spans="1:10" ht="15" x14ac:dyDescent="0.25">
      <c r="A55" s="112"/>
      <c r="B55" s="111"/>
      <c r="C55" s="111"/>
      <c r="D55" s="111" t="s">
        <v>104</v>
      </c>
      <c r="E55" s="111" t="s">
        <v>103</v>
      </c>
      <c r="F55" s="111" t="s">
        <v>102</v>
      </c>
      <c r="G55" s="111"/>
      <c r="H55"/>
      <c r="I55"/>
      <c r="J55"/>
    </row>
    <row r="56" spans="1:10" ht="15" x14ac:dyDescent="0.25">
      <c r="A56" s="105" t="s">
        <v>101</v>
      </c>
      <c r="B56" s="15">
        <v>24</v>
      </c>
      <c r="C56" s="15">
        <v>0</v>
      </c>
      <c r="D56" s="15">
        <f>B56*C56</f>
        <v>0</v>
      </c>
      <c r="E56" s="108">
        <f>D56*0.05</f>
        <v>0</v>
      </c>
      <c r="F56" s="108">
        <f>D56*0.1</f>
        <v>0</v>
      </c>
      <c r="G56" s="107">
        <f>D56*Inputs!$D$16+E56*Inputs!$D$17+F56*Inputs!$D$18</f>
        <v>0</v>
      </c>
      <c r="H56"/>
      <c r="I56"/>
      <c r="J56" s="110"/>
    </row>
    <row r="57" spans="1:10" ht="15" x14ac:dyDescent="0.25">
      <c r="A57" s="105" t="s">
        <v>100</v>
      </c>
      <c r="B57" s="15">
        <v>24</v>
      </c>
      <c r="C57" s="15">
        <v>0</v>
      </c>
      <c r="D57" s="15">
        <f>B57*C57</f>
        <v>0</v>
      </c>
      <c r="E57" s="108">
        <f>D57*0.05</f>
        <v>0</v>
      </c>
      <c r="F57" s="108">
        <f>D57*0.1</f>
        <v>0</v>
      </c>
      <c r="G57" s="107">
        <f>D57*Inputs!$D$16+E57*Inputs!$D$17+F57*Inputs!$D$18</f>
        <v>0</v>
      </c>
      <c r="H57"/>
      <c r="I57"/>
      <c r="J57" s="110"/>
    </row>
    <row r="58" spans="1:10" ht="15" x14ac:dyDescent="0.25">
      <c r="A58" s="105" t="s">
        <v>99</v>
      </c>
      <c r="B58" s="105"/>
      <c r="C58" s="105"/>
      <c r="D58" s="105"/>
      <c r="E58" s="108"/>
      <c r="F58" s="108"/>
      <c r="G58" s="107"/>
      <c r="H58"/>
      <c r="I58"/>
      <c r="J58" s="110"/>
    </row>
    <row r="59" spans="1:10" ht="15" x14ac:dyDescent="0.25">
      <c r="A59" s="105" t="s">
        <v>98</v>
      </c>
      <c r="B59" s="15">
        <v>8</v>
      </c>
      <c r="C59" s="15">
        <v>0</v>
      </c>
      <c r="D59" s="15">
        <f t="shared" ref="D59:D68" si="4">B59*C59</f>
        <v>0</v>
      </c>
      <c r="E59" s="108">
        <f t="shared" ref="E59:E68" si="5">D59*0.05</f>
        <v>0</v>
      </c>
      <c r="F59" s="108">
        <f t="shared" ref="F59:F68" si="6">D59*0.1</f>
        <v>0</v>
      </c>
      <c r="G59" s="107">
        <f>D59*Inputs!$D$16+E59*Inputs!$D$17+F59*Inputs!$D$18</f>
        <v>0</v>
      </c>
      <c r="H59"/>
      <c r="I59"/>
      <c r="J59" s="110"/>
    </row>
    <row r="60" spans="1:10" ht="15" x14ac:dyDescent="0.25">
      <c r="A60" s="105" t="s">
        <v>97</v>
      </c>
      <c r="B60" s="15">
        <v>8</v>
      </c>
      <c r="C60" s="15">
        <v>0</v>
      </c>
      <c r="D60" s="15">
        <f t="shared" si="4"/>
        <v>0</v>
      </c>
      <c r="E60" s="108">
        <f t="shared" si="5"/>
        <v>0</v>
      </c>
      <c r="F60" s="108">
        <f t="shared" si="6"/>
        <v>0</v>
      </c>
      <c r="G60" s="107">
        <f>D60*Inputs!$D$16+E60*Inputs!$D$17+F60*Inputs!$D$18</f>
        <v>0</v>
      </c>
      <c r="H60"/>
      <c r="I60"/>
      <c r="J60"/>
    </row>
    <row r="61" spans="1:10" ht="15" x14ac:dyDescent="0.25">
      <c r="A61" s="105" t="s">
        <v>96</v>
      </c>
      <c r="B61" s="15">
        <v>8</v>
      </c>
      <c r="C61" s="15">
        <v>0</v>
      </c>
      <c r="D61" s="15">
        <f t="shared" si="4"/>
        <v>0</v>
      </c>
      <c r="E61" s="108">
        <f t="shared" si="5"/>
        <v>0</v>
      </c>
      <c r="F61" s="108">
        <f t="shared" si="6"/>
        <v>0</v>
      </c>
      <c r="G61" s="107">
        <f>D61*Inputs!$D$16+E61*Inputs!$D$17+F61*Inputs!$D$18</f>
        <v>0</v>
      </c>
      <c r="H61"/>
      <c r="I61"/>
      <c r="J61"/>
    </row>
    <row r="62" spans="1:10" ht="26.25" x14ac:dyDescent="0.25">
      <c r="A62" s="108" t="s">
        <v>95</v>
      </c>
      <c r="B62" s="15">
        <v>8</v>
      </c>
      <c r="C62" s="15">
        <v>0</v>
      </c>
      <c r="D62" s="15">
        <f t="shared" si="4"/>
        <v>0</v>
      </c>
      <c r="E62" s="108">
        <f t="shared" si="5"/>
        <v>0</v>
      </c>
      <c r="F62" s="108">
        <f t="shared" si="6"/>
        <v>0</v>
      </c>
      <c r="G62" s="107">
        <f>D62*Inputs!$D$16+E62*Inputs!$D$17+F62*Inputs!$D$18</f>
        <v>0</v>
      </c>
      <c r="H62"/>
      <c r="I62"/>
      <c r="J62"/>
    </row>
    <row r="63" spans="1:10" ht="15" x14ac:dyDescent="0.25">
      <c r="A63" s="108" t="s">
        <v>94</v>
      </c>
      <c r="B63" s="15">
        <v>8</v>
      </c>
      <c r="C63" s="15">
        <v>0</v>
      </c>
      <c r="D63" s="15">
        <f t="shared" si="4"/>
        <v>0</v>
      </c>
      <c r="E63" s="108">
        <f t="shared" si="5"/>
        <v>0</v>
      </c>
      <c r="F63" s="108">
        <f t="shared" si="6"/>
        <v>0</v>
      </c>
      <c r="G63" s="107">
        <f>D63*Inputs!$D$16+E63*Inputs!$D$17+F63*Inputs!$D$18</f>
        <v>0</v>
      </c>
      <c r="H63"/>
      <c r="I63"/>
      <c r="J63"/>
    </row>
    <row r="64" spans="1:10" ht="15" x14ac:dyDescent="0.25">
      <c r="A64" s="108" t="s">
        <v>93</v>
      </c>
      <c r="B64" s="15">
        <v>8</v>
      </c>
      <c r="C64" s="15">
        <v>0</v>
      </c>
      <c r="D64" s="15">
        <f t="shared" si="4"/>
        <v>0</v>
      </c>
      <c r="E64" s="108">
        <f t="shared" si="5"/>
        <v>0</v>
      </c>
      <c r="F64" s="108">
        <f t="shared" si="6"/>
        <v>0</v>
      </c>
      <c r="G64" s="107">
        <f>D64*Inputs!$D$16+E64*Inputs!$D$17+F64*Inputs!$D$18</f>
        <v>0</v>
      </c>
      <c r="H64"/>
      <c r="I64"/>
      <c r="J64"/>
    </row>
    <row r="65" spans="1:10" ht="15" x14ac:dyDescent="0.25">
      <c r="A65" s="108" t="s">
        <v>92</v>
      </c>
      <c r="B65" s="15">
        <v>8</v>
      </c>
      <c r="C65" s="15">
        <v>0</v>
      </c>
      <c r="D65" s="15">
        <f t="shared" si="4"/>
        <v>0</v>
      </c>
      <c r="E65" s="108">
        <f t="shared" si="5"/>
        <v>0</v>
      </c>
      <c r="F65" s="108">
        <f t="shared" si="6"/>
        <v>0</v>
      </c>
      <c r="G65" s="107">
        <f>D65*Inputs!$D$16+E65*Inputs!$D$17+F65*Inputs!$D$18</f>
        <v>0</v>
      </c>
      <c r="H65"/>
      <c r="I65"/>
      <c r="J65"/>
    </row>
    <row r="66" spans="1:10" ht="15" x14ac:dyDescent="0.25">
      <c r="A66" s="105" t="s">
        <v>91</v>
      </c>
      <c r="B66" s="15">
        <v>12</v>
      </c>
      <c r="C66" s="109">
        <v>1166</v>
      </c>
      <c r="D66" s="109">
        <f t="shared" si="4"/>
        <v>13992</v>
      </c>
      <c r="E66" s="108">
        <f t="shared" si="5"/>
        <v>699.6</v>
      </c>
      <c r="F66" s="108">
        <f t="shared" si="6"/>
        <v>1399.2</v>
      </c>
      <c r="G66" s="107">
        <f>D66*Inputs!$D$16+E66*Inputs!$D$17+F66*Inputs!$D$18</f>
        <v>754471.02720000013</v>
      </c>
      <c r="H66"/>
      <c r="I66"/>
      <c r="J66"/>
    </row>
    <row r="67" spans="1:10" ht="15" x14ac:dyDescent="0.25">
      <c r="A67" s="108" t="s">
        <v>90</v>
      </c>
      <c r="B67" s="15">
        <v>8</v>
      </c>
      <c r="C67" s="15">
        <v>291.5</v>
      </c>
      <c r="D67" s="109">
        <f t="shared" si="4"/>
        <v>2332</v>
      </c>
      <c r="E67" s="108">
        <f t="shared" si="5"/>
        <v>116.60000000000001</v>
      </c>
      <c r="F67" s="108">
        <f t="shared" si="6"/>
        <v>233.20000000000002</v>
      </c>
      <c r="G67" s="107">
        <f>D67*Inputs!$D$16+E67*Inputs!$D$17+F67*Inputs!$D$18</f>
        <v>125745.17120000003</v>
      </c>
      <c r="H67"/>
      <c r="I67"/>
      <c r="J67"/>
    </row>
    <row r="68" spans="1:10" ht="26.25" x14ac:dyDescent="0.25">
      <c r="A68" s="108" t="s">
        <v>89</v>
      </c>
      <c r="B68" s="15">
        <v>8</v>
      </c>
      <c r="C68" s="15">
        <v>291.5</v>
      </c>
      <c r="D68" s="109">
        <f t="shared" si="4"/>
        <v>2332</v>
      </c>
      <c r="E68" s="108">
        <f t="shared" si="5"/>
        <v>116.60000000000001</v>
      </c>
      <c r="F68" s="108">
        <f t="shared" si="6"/>
        <v>233.20000000000002</v>
      </c>
      <c r="G68" s="107">
        <f>D68*Inputs!$D$16+E68*Inputs!$D$17+F68*Inputs!$D$18</f>
        <v>125745.17120000003</v>
      </c>
      <c r="H68"/>
      <c r="I68"/>
      <c r="J68"/>
    </row>
    <row r="69" spans="1:10" ht="15" x14ac:dyDescent="0.25">
      <c r="A69" s="106" t="s">
        <v>88</v>
      </c>
      <c r="B69" s="105"/>
      <c r="C69" s="105"/>
      <c r="D69" s="221">
        <f>ROUND(SUM(D56:F68),-2)</f>
        <v>21500</v>
      </c>
      <c r="E69" s="221"/>
      <c r="F69" s="221"/>
      <c r="G69" s="104">
        <f>ROUND(SUM(G56:G68),-3)</f>
        <v>1006000</v>
      </c>
      <c r="H69"/>
      <c r="I69"/>
      <c r="J69"/>
    </row>
    <row r="70" spans="1:10" ht="15" x14ac:dyDescent="0.25">
      <c r="A70" s="100"/>
      <c r="B70" s="100"/>
      <c r="C70" s="100"/>
      <c r="D70" s="100"/>
      <c r="E70" s="101"/>
      <c r="F70" s="100"/>
      <c r="G70" s="100"/>
      <c r="H70"/>
      <c r="I70"/>
      <c r="J70"/>
    </row>
    <row r="71" spans="1:10" ht="15" x14ac:dyDescent="0.25">
      <c r="A71" s="103" t="s">
        <v>26</v>
      </c>
      <c r="B71" s="100"/>
      <c r="C71" s="100"/>
      <c r="D71" s="100"/>
      <c r="E71" s="101"/>
      <c r="F71" s="100"/>
      <c r="G71" s="100"/>
      <c r="H71"/>
      <c r="I71"/>
      <c r="J71"/>
    </row>
    <row r="72" spans="1:10" ht="15" x14ac:dyDescent="0.25">
      <c r="A72" s="100"/>
      <c r="B72" s="100"/>
      <c r="C72" s="100"/>
      <c r="D72" s="100"/>
      <c r="E72" s="101"/>
      <c r="F72" s="100"/>
      <c r="G72" s="100"/>
      <c r="H72"/>
      <c r="I72"/>
      <c r="J72"/>
    </row>
    <row r="73" spans="1:10" ht="18.75" x14ac:dyDescent="0.25">
      <c r="A73" s="102" t="s">
        <v>162</v>
      </c>
      <c r="B73" s="99"/>
      <c r="C73" s="99"/>
      <c r="D73" s="100"/>
      <c r="E73" s="101"/>
      <c r="F73" s="100"/>
      <c r="G73" s="99"/>
      <c r="H73"/>
      <c r="I73"/>
      <c r="J73"/>
    </row>
    <row r="74" spans="1:10" ht="15" x14ac:dyDescent="0.25">
      <c r="A74" s="118" t="s">
        <v>163</v>
      </c>
      <c r="B74" s="99"/>
      <c r="C74" s="99"/>
      <c r="D74" s="100"/>
      <c r="E74" s="101"/>
      <c r="F74" s="100"/>
      <c r="G74" s="99"/>
      <c r="H74"/>
      <c r="I74"/>
      <c r="J74"/>
    </row>
    <row r="75" spans="1:10" ht="15" x14ac:dyDescent="0.25">
      <c r="A75" s="144" t="s">
        <v>161</v>
      </c>
      <c r="B75" s="99"/>
      <c r="C75" s="99"/>
      <c r="D75" s="100"/>
      <c r="E75" s="101"/>
      <c r="F75" s="100"/>
      <c r="G75" s="99"/>
      <c r="H75"/>
      <c r="I75"/>
      <c r="J75"/>
    </row>
    <row r="76" spans="1:10" ht="15.75" x14ac:dyDescent="0.25">
      <c r="A76" s="98" t="s">
        <v>87</v>
      </c>
      <c r="B76"/>
      <c r="C76"/>
      <c r="D76"/>
      <c r="E76"/>
      <c r="F76"/>
      <c r="G76"/>
      <c r="H76"/>
      <c r="I76"/>
      <c r="J76"/>
    </row>
    <row r="77" spans="1:10" ht="18.75" x14ac:dyDescent="0.25">
      <c r="A77" s="97" t="s">
        <v>86</v>
      </c>
      <c r="B77"/>
      <c r="C77"/>
      <c r="D77"/>
      <c r="E77"/>
      <c r="F77"/>
      <c r="G77"/>
      <c r="H77"/>
      <c r="I77"/>
      <c r="J77"/>
    </row>
    <row r="78" spans="1:10" x14ac:dyDescent="0.2">
      <c r="G78" s="145"/>
    </row>
    <row r="79" spans="1:10" x14ac:dyDescent="0.2">
      <c r="G79" s="145"/>
    </row>
    <row r="80" spans="1:10" x14ac:dyDescent="0.2">
      <c r="G80" s="145"/>
    </row>
  </sheetData>
  <mergeCells count="8">
    <mergeCell ref="D69:F69"/>
    <mergeCell ref="F31:H31"/>
    <mergeCell ref="F32:H32"/>
    <mergeCell ref="B6:I6"/>
    <mergeCell ref="B9:I9"/>
    <mergeCell ref="B20:I20"/>
    <mergeCell ref="B25:I25"/>
    <mergeCell ref="F19:H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8"/>
  <sheetViews>
    <sheetView topLeftCell="A25" zoomScaleNormal="100" workbookViewId="0">
      <selection activeCell="C29" sqref="C29"/>
    </sheetView>
  </sheetViews>
  <sheetFormatPr defaultRowHeight="15" x14ac:dyDescent="0.25"/>
  <cols>
    <col min="1" max="1" width="2.7109375" customWidth="1"/>
    <col min="2" max="2" width="52.7109375" customWidth="1"/>
    <col min="3" max="3" width="11.42578125" customWidth="1"/>
    <col min="4" max="4" width="11.5703125" customWidth="1"/>
    <col min="5" max="5" width="11.7109375" customWidth="1"/>
    <col min="6" max="6" width="12.140625" customWidth="1"/>
    <col min="7" max="7" width="12.42578125" customWidth="1"/>
    <col min="8" max="8" width="13.5703125" customWidth="1"/>
    <col min="9" max="9" width="12.42578125" customWidth="1"/>
    <col min="10" max="10" width="12" customWidth="1"/>
    <col min="12" max="12" width="10.140625" customWidth="1"/>
  </cols>
  <sheetData>
    <row r="1" spans="2:12" ht="15" customHeight="1" x14ac:dyDescent="0.25">
      <c r="B1" s="235" t="s">
        <v>164</v>
      </c>
      <c r="C1" s="235"/>
      <c r="D1" s="235"/>
      <c r="E1" s="235"/>
      <c r="F1" s="235"/>
      <c r="G1" s="235"/>
      <c r="H1" s="235"/>
      <c r="I1" s="235"/>
      <c r="J1" s="235"/>
      <c r="K1" s="235"/>
      <c r="L1" s="235"/>
    </row>
    <row r="2" spans="2:12" ht="15.75" thickBot="1" x14ac:dyDescent="0.3">
      <c r="B2" s="236"/>
      <c r="C2" s="236"/>
      <c r="D2" s="236"/>
      <c r="E2" s="236"/>
      <c r="F2" s="236"/>
      <c r="G2" s="236"/>
      <c r="H2" s="236"/>
      <c r="I2" s="236"/>
      <c r="J2" s="236"/>
      <c r="K2" s="236"/>
      <c r="L2" s="236"/>
    </row>
    <row r="3" spans="2:12" x14ac:dyDescent="0.25">
      <c r="B3" s="242" t="s">
        <v>0</v>
      </c>
      <c r="C3" s="1" t="s">
        <v>1</v>
      </c>
      <c r="D3" s="1" t="s">
        <v>2</v>
      </c>
      <c r="E3" s="1" t="s">
        <v>3</v>
      </c>
      <c r="F3" s="1" t="s">
        <v>4</v>
      </c>
      <c r="G3" s="1" t="s">
        <v>5</v>
      </c>
      <c r="H3" s="1" t="s">
        <v>6</v>
      </c>
      <c r="I3" s="1" t="s">
        <v>7</v>
      </c>
      <c r="J3" s="1" t="s">
        <v>8</v>
      </c>
      <c r="K3" s="2" t="s">
        <v>9</v>
      </c>
      <c r="L3" s="3" t="s">
        <v>10</v>
      </c>
    </row>
    <row r="4" spans="2:12" x14ac:dyDescent="0.25">
      <c r="B4" s="243"/>
      <c r="C4" s="240" t="s">
        <v>11</v>
      </c>
      <c r="D4" s="240" t="s">
        <v>12</v>
      </c>
      <c r="E4" s="240" t="s">
        <v>13</v>
      </c>
      <c r="F4" s="240" t="s">
        <v>14</v>
      </c>
      <c r="G4" s="237" t="s">
        <v>27</v>
      </c>
      <c r="H4" s="240" t="s">
        <v>15</v>
      </c>
      <c r="I4" s="240" t="s">
        <v>16</v>
      </c>
      <c r="J4" s="240" t="s">
        <v>17</v>
      </c>
      <c r="K4" s="237" t="s">
        <v>18</v>
      </c>
      <c r="L4" s="233" t="s">
        <v>19</v>
      </c>
    </row>
    <row r="5" spans="2:12" x14ac:dyDescent="0.25">
      <c r="B5" s="243"/>
      <c r="C5" s="241"/>
      <c r="D5" s="241"/>
      <c r="E5" s="241"/>
      <c r="F5" s="241"/>
      <c r="G5" s="238"/>
      <c r="H5" s="241"/>
      <c r="I5" s="241"/>
      <c r="J5" s="241"/>
      <c r="K5" s="238"/>
      <c r="L5" s="234"/>
    </row>
    <row r="6" spans="2:12" x14ac:dyDescent="0.25">
      <c r="B6" s="243"/>
      <c r="C6" s="241"/>
      <c r="D6" s="241"/>
      <c r="E6" s="241"/>
      <c r="F6" s="241"/>
      <c r="G6" s="239"/>
      <c r="H6" s="241"/>
      <c r="I6" s="241"/>
      <c r="J6" s="241"/>
      <c r="K6" s="239"/>
      <c r="L6" s="234"/>
    </row>
    <row r="7" spans="2:12" x14ac:dyDescent="0.25">
      <c r="B7" s="4" t="s">
        <v>20</v>
      </c>
      <c r="C7" s="5">
        <v>4</v>
      </c>
      <c r="D7" s="5">
        <v>1</v>
      </c>
      <c r="E7" s="6">
        <f t="shared" ref="E7:E14" si="0">C7*D7</f>
        <v>4</v>
      </c>
      <c r="F7" s="6">
        <v>16</v>
      </c>
      <c r="G7" s="7">
        <f>D7*F7</f>
        <v>16</v>
      </c>
      <c r="H7" s="7">
        <f>E7*F7</f>
        <v>64</v>
      </c>
      <c r="I7" s="7">
        <f>H7*0.05</f>
        <v>3.2</v>
      </c>
      <c r="J7" s="7">
        <f>H7*0.1</f>
        <v>6.4</v>
      </c>
      <c r="K7" s="8">
        <f>SUM(H7:J7)</f>
        <v>73.600000000000009</v>
      </c>
      <c r="L7" s="9">
        <f>H7*Inputs!$D$4+I7*Inputs!$D$6+J7*Inputs!$D$5</f>
        <v>6378.5568000000012</v>
      </c>
    </row>
    <row r="8" spans="2:12" x14ac:dyDescent="0.25">
      <c r="B8" s="10" t="s">
        <v>21</v>
      </c>
      <c r="C8" s="5">
        <v>0</v>
      </c>
      <c r="D8" s="5">
        <v>0</v>
      </c>
      <c r="E8" s="6">
        <f t="shared" si="0"/>
        <v>0</v>
      </c>
      <c r="F8" s="6">
        <v>0</v>
      </c>
      <c r="G8" s="7">
        <f>D8*F8</f>
        <v>0</v>
      </c>
      <c r="H8" s="7">
        <f>E8*F8</f>
        <v>0</v>
      </c>
      <c r="I8" s="7">
        <f>H8*0.05</f>
        <v>0</v>
      </c>
      <c r="J8" s="7">
        <f>H8*0.1</f>
        <v>0</v>
      </c>
      <c r="K8" s="8">
        <f>SUM(H8:J8)</f>
        <v>0</v>
      </c>
      <c r="L8" s="9">
        <f>H8*Inputs!$D$4+I8*Inputs!$D$6+J8*Inputs!$D$5</f>
        <v>0</v>
      </c>
    </row>
    <row r="9" spans="2:12" x14ac:dyDescent="0.25">
      <c r="B9" s="10" t="s">
        <v>28</v>
      </c>
      <c r="C9" s="5">
        <v>8</v>
      </c>
      <c r="D9" s="5">
        <v>1</v>
      </c>
      <c r="E9" s="6">
        <v>0</v>
      </c>
      <c r="F9" s="6">
        <v>0</v>
      </c>
      <c r="G9" s="7">
        <f>D9*F9</f>
        <v>0</v>
      </c>
      <c r="H9" s="7">
        <f>E9*F9</f>
        <v>0</v>
      </c>
      <c r="I9" s="7">
        <f>H9*0.05</f>
        <v>0</v>
      </c>
      <c r="J9" s="7">
        <f>H9*0.1</f>
        <v>0</v>
      </c>
      <c r="K9" s="8">
        <f>SUM(H9:J9)</f>
        <v>0</v>
      </c>
      <c r="L9" s="9">
        <f>H9*Inputs!$D$4+I9*Inputs!$D$6+J9*Inputs!$D$5</f>
        <v>0</v>
      </c>
    </row>
    <row r="10" spans="2:12" x14ac:dyDescent="0.25">
      <c r="B10" s="10" t="s">
        <v>192</v>
      </c>
      <c r="C10" s="7">
        <v>16</v>
      </c>
      <c r="D10" s="7">
        <v>0</v>
      </c>
      <c r="E10" s="6">
        <f t="shared" si="0"/>
        <v>0</v>
      </c>
      <c r="F10" s="6">
        <v>0</v>
      </c>
      <c r="G10" s="7">
        <f t="shared" ref="G10:G13" si="1">D10*F10</f>
        <v>0</v>
      </c>
      <c r="H10" s="7">
        <f t="shared" ref="H10:H14" si="2">E10*F10</f>
        <v>0</v>
      </c>
      <c r="I10" s="7">
        <f t="shared" ref="I10:I14" si="3">H10*0.05</f>
        <v>0</v>
      </c>
      <c r="J10" s="7">
        <f t="shared" ref="J10:J14" si="4">H10*0.1</f>
        <v>0</v>
      </c>
      <c r="K10" s="8">
        <f t="shared" ref="K10:K14" si="5">SUM(H10:J10)</f>
        <v>0</v>
      </c>
      <c r="L10" s="9">
        <f>H10*Inputs!$D$4+I10*Inputs!$D$6+J10*Inputs!$D$5</f>
        <v>0</v>
      </c>
    </row>
    <row r="11" spans="2:12" x14ac:dyDescent="0.25">
      <c r="B11" s="11" t="s">
        <v>209</v>
      </c>
      <c r="C11" s="7"/>
      <c r="D11" s="7"/>
      <c r="E11" s="6"/>
      <c r="F11" s="6"/>
      <c r="G11" s="7"/>
      <c r="H11" s="7"/>
      <c r="I11" s="7"/>
      <c r="J11" s="7"/>
      <c r="K11" s="8"/>
      <c r="L11" s="9">
        <f>H11*Inputs!$D$4+I11*Inputs!$D$6+J11*Inputs!$D$5</f>
        <v>0</v>
      </c>
    </row>
    <row r="12" spans="2:12" x14ac:dyDescent="0.25">
      <c r="B12" s="10" t="s">
        <v>193</v>
      </c>
      <c r="C12" s="7">
        <v>12</v>
      </c>
      <c r="D12" s="7">
        <v>12</v>
      </c>
      <c r="E12" s="6">
        <f t="shared" si="0"/>
        <v>144</v>
      </c>
      <c r="F12" s="6">
        <v>0</v>
      </c>
      <c r="G12" s="7">
        <f t="shared" si="1"/>
        <v>0</v>
      </c>
      <c r="H12" s="7">
        <f t="shared" si="2"/>
        <v>0</v>
      </c>
      <c r="I12" s="7">
        <f t="shared" si="3"/>
        <v>0</v>
      </c>
      <c r="J12" s="7">
        <f t="shared" si="4"/>
        <v>0</v>
      </c>
      <c r="K12" s="8">
        <f t="shared" si="5"/>
        <v>0</v>
      </c>
      <c r="L12" s="9">
        <f>H12*Inputs!$D$4+I12*Inputs!$D$6+J12*Inputs!$D$5</f>
        <v>0</v>
      </c>
    </row>
    <row r="13" spans="2:12" x14ac:dyDescent="0.25">
      <c r="B13" s="10" t="s">
        <v>194</v>
      </c>
      <c r="C13" s="5">
        <v>8</v>
      </c>
      <c r="D13" s="5">
        <v>12</v>
      </c>
      <c r="E13" s="6">
        <f t="shared" si="0"/>
        <v>96</v>
      </c>
      <c r="F13" s="6">
        <v>0</v>
      </c>
      <c r="G13" s="7">
        <f t="shared" si="1"/>
        <v>0</v>
      </c>
      <c r="H13" s="7">
        <f t="shared" si="2"/>
        <v>0</v>
      </c>
      <c r="I13" s="7">
        <f t="shared" si="3"/>
        <v>0</v>
      </c>
      <c r="J13" s="7">
        <f t="shared" si="4"/>
        <v>0</v>
      </c>
      <c r="K13" s="8">
        <f t="shared" si="5"/>
        <v>0</v>
      </c>
      <c r="L13" s="9">
        <f>H13*Inputs!$D$4+I13*Inputs!$D$6+J13*Inputs!$D$5</f>
        <v>0</v>
      </c>
    </row>
    <row r="14" spans="2:12" x14ac:dyDescent="0.25">
      <c r="B14" s="10" t="s">
        <v>195</v>
      </c>
      <c r="C14" s="5">
        <v>30</v>
      </c>
      <c r="D14" s="5">
        <v>1</v>
      </c>
      <c r="E14" s="6">
        <f t="shared" si="0"/>
        <v>30</v>
      </c>
      <c r="F14" s="6">
        <v>0</v>
      </c>
      <c r="G14" s="7">
        <f>D14*F14</f>
        <v>0</v>
      </c>
      <c r="H14" s="7">
        <f t="shared" si="2"/>
        <v>0</v>
      </c>
      <c r="I14" s="7">
        <f t="shared" si="3"/>
        <v>0</v>
      </c>
      <c r="J14" s="7">
        <f t="shared" si="4"/>
        <v>0</v>
      </c>
      <c r="K14" s="8">
        <f t="shared" si="5"/>
        <v>0</v>
      </c>
      <c r="L14" s="9">
        <f>H14*Inputs!$D$4+I14*Inputs!$D$6+J14*Inputs!$D$5</f>
        <v>0</v>
      </c>
    </row>
    <row r="15" spans="2:12" x14ac:dyDescent="0.25">
      <c r="B15" s="244" t="s">
        <v>22</v>
      </c>
      <c r="C15" s="245"/>
      <c r="D15" s="245"/>
      <c r="E15" s="245"/>
      <c r="F15" s="245"/>
      <c r="G15" s="246"/>
      <c r="H15" s="224">
        <f>SUM(H7:J14)</f>
        <v>73.600000000000009</v>
      </c>
      <c r="I15" s="225"/>
      <c r="J15" s="225"/>
      <c r="K15" s="226"/>
      <c r="L15" s="12">
        <f>SUM(L7:L14)</f>
        <v>6378.5568000000012</v>
      </c>
    </row>
    <row r="16" spans="2:12" x14ac:dyDescent="0.25">
      <c r="B16" s="10" t="s">
        <v>196</v>
      </c>
      <c r="C16" s="13">
        <v>2</v>
      </c>
      <c r="D16" s="13">
        <v>52</v>
      </c>
      <c r="E16" s="7">
        <v>0</v>
      </c>
      <c r="F16" s="6">
        <v>0</v>
      </c>
      <c r="G16" s="7">
        <f t="shared" ref="G16:G19" si="6">D16*F16</f>
        <v>0</v>
      </c>
      <c r="H16" s="7">
        <f t="shared" ref="H16:H19" si="7">E16*F16</f>
        <v>0</v>
      </c>
      <c r="I16" s="7">
        <f t="shared" ref="I16:I19" si="8">H16*0.05</f>
        <v>0</v>
      </c>
      <c r="J16" s="7">
        <f t="shared" ref="J16:J19" si="9">H16*0.1</f>
        <v>0</v>
      </c>
      <c r="K16" s="8">
        <f t="shared" ref="K16:K19" si="10">SUM(H16:J16)</f>
        <v>0</v>
      </c>
      <c r="L16" s="9">
        <f>H16*Inputs!$D$4+I16*Inputs!$D$6+J16*Inputs!$D$5</f>
        <v>0</v>
      </c>
    </row>
    <row r="17" spans="2:12" x14ac:dyDescent="0.25">
      <c r="B17" s="11" t="s">
        <v>197</v>
      </c>
      <c r="C17" s="13">
        <v>8</v>
      </c>
      <c r="D17" s="13">
        <v>2</v>
      </c>
      <c r="E17" s="7">
        <f t="shared" ref="E17:E19" si="11">C17*D17</f>
        <v>16</v>
      </c>
      <c r="F17" s="6">
        <v>16</v>
      </c>
      <c r="G17" s="7">
        <f>D17*F17</f>
        <v>32</v>
      </c>
      <c r="H17" s="7">
        <f>E17*F17</f>
        <v>256</v>
      </c>
      <c r="I17" s="7">
        <f t="shared" si="8"/>
        <v>12.8</v>
      </c>
      <c r="J17" s="7">
        <f t="shared" si="9"/>
        <v>25.6</v>
      </c>
      <c r="K17" s="8">
        <f t="shared" si="10"/>
        <v>294.40000000000003</v>
      </c>
      <c r="L17" s="9">
        <f>H17*Inputs!$D$4+I17*Inputs!$D$6+J17*Inputs!$D$5</f>
        <v>25514.227200000005</v>
      </c>
    </row>
    <row r="18" spans="2:12" x14ac:dyDescent="0.25">
      <c r="B18" s="10" t="s">
        <v>198</v>
      </c>
      <c r="C18" s="13">
        <v>0.25</v>
      </c>
      <c r="D18" s="13">
        <v>2</v>
      </c>
      <c r="E18" s="7">
        <v>0</v>
      </c>
      <c r="F18" s="6">
        <v>0</v>
      </c>
      <c r="G18" s="7">
        <f t="shared" si="6"/>
        <v>0</v>
      </c>
      <c r="H18" s="7">
        <f t="shared" si="7"/>
        <v>0</v>
      </c>
      <c r="I18" s="7">
        <f t="shared" si="8"/>
        <v>0</v>
      </c>
      <c r="J18" s="7">
        <f t="shared" si="9"/>
        <v>0</v>
      </c>
      <c r="K18" s="8">
        <f t="shared" si="10"/>
        <v>0</v>
      </c>
      <c r="L18" s="9">
        <f>H18*Inputs!$D$4+I18*Inputs!$D$6+J18*Inputs!$D$5</f>
        <v>0</v>
      </c>
    </row>
    <row r="19" spans="2:12" x14ac:dyDescent="0.25">
      <c r="B19" s="10" t="s">
        <v>30</v>
      </c>
      <c r="C19" s="13">
        <v>0</v>
      </c>
      <c r="D19" s="13">
        <v>0</v>
      </c>
      <c r="E19" s="7">
        <f t="shared" si="11"/>
        <v>0</v>
      </c>
      <c r="F19" s="7">
        <v>0</v>
      </c>
      <c r="G19" s="7">
        <f t="shared" si="6"/>
        <v>0</v>
      </c>
      <c r="H19" s="7">
        <f t="shared" si="7"/>
        <v>0</v>
      </c>
      <c r="I19" s="7">
        <f t="shared" si="8"/>
        <v>0</v>
      </c>
      <c r="J19" s="7">
        <f t="shared" si="9"/>
        <v>0</v>
      </c>
      <c r="K19" s="8">
        <f t="shared" si="10"/>
        <v>0</v>
      </c>
      <c r="L19" s="9">
        <f>H19*Inputs!$D$4+I19*Inputs!$D$6+J19*Inputs!$D$5</f>
        <v>0</v>
      </c>
    </row>
    <row r="20" spans="2:12" x14ac:dyDescent="0.25">
      <c r="B20" s="247" t="s">
        <v>23</v>
      </c>
      <c r="C20" s="248"/>
      <c r="D20" s="248"/>
      <c r="E20" s="248"/>
      <c r="F20" s="248"/>
      <c r="G20" s="19"/>
      <c r="H20" s="224">
        <f>SUM(H16:J19)</f>
        <v>294.40000000000003</v>
      </c>
      <c r="I20" s="225"/>
      <c r="J20" s="225"/>
      <c r="K20" s="226"/>
      <c r="L20" s="12">
        <f>SUM(L16:L19)</f>
        <v>25514.227200000005</v>
      </c>
    </row>
    <row r="21" spans="2:12" x14ac:dyDescent="0.25">
      <c r="B21" s="228" t="s">
        <v>24</v>
      </c>
      <c r="C21" s="229"/>
      <c r="D21" s="229"/>
      <c r="E21" s="229"/>
      <c r="F21" s="229"/>
      <c r="G21" s="19"/>
      <c r="H21" s="19"/>
      <c r="I21" s="19"/>
      <c r="J21" s="19"/>
      <c r="K21" s="147"/>
      <c r="L21" s="148">
        <f>ROUND(SUM(L20,L15), -2)</f>
        <v>31900</v>
      </c>
    </row>
    <row r="22" spans="2:12" x14ac:dyDescent="0.25">
      <c r="B22" s="228" t="s">
        <v>206</v>
      </c>
      <c r="C22" s="229"/>
      <c r="D22" s="229"/>
      <c r="E22" s="229"/>
      <c r="F22" s="229"/>
      <c r="G22" s="19"/>
      <c r="H22" s="19"/>
      <c r="I22" s="19"/>
      <c r="J22" s="19"/>
      <c r="K22" s="147"/>
      <c r="L22" s="149">
        <v>0</v>
      </c>
    </row>
    <row r="23" spans="2:12" ht="15.75" thickBot="1" x14ac:dyDescent="0.3">
      <c r="B23" s="230" t="s">
        <v>25</v>
      </c>
      <c r="C23" s="231"/>
      <c r="D23" s="231"/>
      <c r="E23" s="231"/>
      <c r="F23" s="231"/>
      <c r="G23" s="25">
        <f>SUM(G16:G19,G7:G14)</f>
        <v>48</v>
      </c>
      <c r="H23" s="150"/>
      <c r="I23" s="150"/>
      <c r="J23" s="150"/>
      <c r="K23" s="151"/>
      <c r="L23" s="152">
        <f>ROUND(L21+L22,-2)</f>
        <v>31900</v>
      </c>
    </row>
    <row r="24" spans="2:12" x14ac:dyDescent="0.25">
      <c r="B24" s="117"/>
      <c r="C24" s="117"/>
      <c r="D24" s="117"/>
      <c r="E24" s="117"/>
      <c r="F24" s="117"/>
      <c r="G24" s="117"/>
      <c r="H24" s="117"/>
      <c r="I24" s="117"/>
      <c r="J24" s="117"/>
      <c r="K24" s="153"/>
      <c r="L24" s="117"/>
    </row>
    <row r="25" spans="2:12" x14ac:dyDescent="0.25">
      <c r="B25" s="154" t="s">
        <v>26</v>
      </c>
      <c r="C25" s="155"/>
      <c r="D25" s="155"/>
      <c r="E25" s="155"/>
      <c r="F25" s="155"/>
      <c r="G25" s="155"/>
      <c r="H25" s="155"/>
      <c r="I25" s="155"/>
      <c r="J25" s="155"/>
      <c r="K25" s="155"/>
      <c r="L25" s="155"/>
    </row>
    <row r="26" spans="2:12" x14ac:dyDescent="0.25">
      <c r="B26" s="146" t="s">
        <v>212</v>
      </c>
      <c r="C26" s="146"/>
      <c r="D26" s="146"/>
      <c r="E26" s="146"/>
      <c r="F26" s="146"/>
      <c r="G26" s="146"/>
      <c r="H26" s="146"/>
      <c r="I26" s="146"/>
      <c r="J26" s="146"/>
      <c r="K26" s="146"/>
      <c r="L26" s="146"/>
    </row>
    <row r="27" spans="2:12" ht="42.75" customHeight="1" x14ac:dyDescent="0.25">
      <c r="B27" s="232" t="s">
        <v>156</v>
      </c>
      <c r="C27" s="232"/>
      <c r="D27" s="232"/>
      <c r="E27" s="232"/>
      <c r="F27" s="232"/>
      <c r="G27" s="232"/>
      <c r="H27" s="232"/>
      <c r="I27" s="232"/>
      <c r="J27" s="232"/>
      <c r="K27" s="232"/>
      <c r="L27" s="232"/>
    </row>
    <row r="28" spans="2:12" x14ac:dyDescent="0.25">
      <c r="B28" s="146" t="s">
        <v>29</v>
      </c>
      <c r="C28" s="156"/>
      <c r="D28" s="156"/>
      <c r="E28" s="156"/>
      <c r="F28" s="156"/>
      <c r="G28" s="156"/>
      <c r="H28" s="156"/>
      <c r="I28" s="156"/>
      <c r="J28" s="156"/>
      <c r="K28" s="157"/>
      <c r="L28" s="157"/>
    </row>
    <row r="29" spans="2:12" x14ac:dyDescent="0.25">
      <c r="B29" s="146" t="s">
        <v>167</v>
      </c>
      <c r="C29" s="156"/>
      <c r="D29" s="156"/>
      <c r="E29" s="156"/>
      <c r="F29" s="156"/>
      <c r="G29" s="156"/>
      <c r="H29" s="156"/>
      <c r="I29" s="156"/>
      <c r="J29" s="156"/>
      <c r="K29" s="55"/>
      <c r="L29" s="55"/>
    </row>
    <row r="30" spans="2:12" ht="51.95" customHeight="1" x14ac:dyDescent="0.25">
      <c r="B30" s="227" t="s">
        <v>208</v>
      </c>
      <c r="C30" s="227"/>
      <c r="D30" s="227"/>
      <c r="E30" s="227"/>
      <c r="F30" s="227"/>
      <c r="G30" s="227"/>
      <c r="H30" s="227"/>
      <c r="I30" s="227"/>
      <c r="J30" s="227"/>
      <c r="K30" s="227"/>
      <c r="L30" s="227"/>
    </row>
    <row r="31" spans="2:12" x14ac:dyDescent="0.25">
      <c r="B31" s="146" t="s">
        <v>199</v>
      </c>
      <c r="C31" s="156"/>
      <c r="D31" s="156"/>
      <c r="E31" s="156"/>
      <c r="F31" s="156"/>
      <c r="G31" s="156"/>
      <c r="H31" s="156"/>
      <c r="I31" s="156"/>
      <c r="J31" s="156"/>
      <c r="K31" s="55"/>
      <c r="L31" s="55"/>
    </row>
    <row r="32" spans="2:12" ht="28.5" customHeight="1" x14ac:dyDescent="0.25">
      <c r="B32" s="232" t="s">
        <v>200</v>
      </c>
      <c r="C32" s="232"/>
      <c r="D32" s="232"/>
      <c r="E32" s="232"/>
      <c r="F32" s="232"/>
      <c r="G32" s="232"/>
      <c r="H32" s="232"/>
      <c r="I32" s="232"/>
      <c r="J32" s="232"/>
      <c r="K32" s="232"/>
      <c r="L32" s="232"/>
    </row>
    <row r="33" spans="2:12" x14ac:dyDescent="0.25">
      <c r="B33" s="146" t="s">
        <v>201</v>
      </c>
      <c r="C33" s="156"/>
      <c r="D33" s="156"/>
      <c r="E33" s="156"/>
      <c r="F33" s="156"/>
      <c r="G33" s="156"/>
      <c r="H33" s="156"/>
      <c r="I33" s="156"/>
      <c r="J33" s="156"/>
      <c r="K33" s="55"/>
      <c r="L33" s="55"/>
    </row>
    <row r="34" spans="2:12" x14ac:dyDescent="0.25">
      <c r="B34" s="146" t="s">
        <v>202</v>
      </c>
      <c r="C34" s="156"/>
      <c r="D34" s="156"/>
      <c r="E34" s="156"/>
      <c r="F34" s="156"/>
      <c r="G34" s="156"/>
      <c r="H34" s="156"/>
      <c r="I34" s="156"/>
      <c r="J34" s="156"/>
      <c r="K34" s="158"/>
      <c r="L34" s="158"/>
    </row>
    <row r="35" spans="2:12" ht="28.5" customHeight="1" x14ac:dyDescent="0.25">
      <c r="B35" s="227" t="s">
        <v>203</v>
      </c>
      <c r="C35" s="227"/>
      <c r="D35" s="227"/>
      <c r="E35" s="227"/>
      <c r="F35" s="227"/>
      <c r="G35" s="227"/>
      <c r="H35" s="227"/>
      <c r="I35" s="227"/>
      <c r="J35" s="227"/>
      <c r="K35" s="227"/>
      <c r="L35" s="227"/>
    </row>
    <row r="36" spans="2:12" ht="44.25" customHeight="1" x14ac:dyDescent="0.25">
      <c r="B36" s="227" t="s">
        <v>204</v>
      </c>
      <c r="C36" s="227"/>
      <c r="D36" s="227"/>
      <c r="E36" s="227"/>
      <c r="F36" s="227"/>
      <c r="G36" s="227"/>
      <c r="H36" s="227"/>
      <c r="I36" s="227"/>
      <c r="J36" s="227"/>
      <c r="K36" s="227"/>
      <c r="L36" s="227"/>
    </row>
    <row r="37" spans="2:12" x14ac:dyDescent="0.25">
      <c r="B37" s="32" t="s">
        <v>205</v>
      </c>
      <c r="C37" s="33"/>
      <c r="D37" s="33"/>
      <c r="E37" s="33"/>
      <c r="F37" s="33"/>
      <c r="G37" s="33"/>
      <c r="H37" s="33"/>
      <c r="I37" s="33"/>
      <c r="J37" s="33"/>
      <c r="K37" s="35"/>
      <c r="L37" s="35"/>
    </row>
    <row r="38" spans="2:12" ht="35.25" customHeight="1" x14ac:dyDescent="0.25">
      <c r="B38" s="227" t="s">
        <v>207</v>
      </c>
      <c r="C38" s="227"/>
      <c r="D38" s="227"/>
      <c r="E38" s="227"/>
      <c r="F38" s="227"/>
      <c r="G38" s="227"/>
      <c r="H38" s="227"/>
      <c r="I38" s="227"/>
      <c r="J38" s="227"/>
      <c r="K38" s="227"/>
      <c r="L38" s="227"/>
    </row>
  </sheetData>
  <mergeCells count="25">
    <mergeCell ref="B38:L38"/>
    <mergeCell ref="L4:L6"/>
    <mergeCell ref="B1:L2"/>
    <mergeCell ref="G4:G6"/>
    <mergeCell ref="H4:H6"/>
    <mergeCell ref="I4:I6"/>
    <mergeCell ref="J4:J6"/>
    <mergeCell ref="K4:K6"/>
    <mergeCell ref="B3:B6"/>
    <mergeCell ref="C4:C6"/>
    <mergeCell ref="D4:D6"/>
    <mergeCell ref="E4:E6"/>
    <mergeCell ref="F4:F6"/>
    <mergeCell ref="B15:G15"/>
    <mergeCell ref="H15:K15"/>
    <mergeCell ref="B20:F20"/>
    <mergeCell ref="H20:K20"/>
    <mergeCell ref="B36:L36"/>
    <mergeCell ref="B21:F21"/>
    <mergeCell ref="B22:F22"/>
    <mergeCell ref="B23:F23"/>
    <mergeCell ref="B27:L27"/>
    <mergeCell ref="B30:L30"/>
    <mergeCell ref="B32:L32"/>
    <mergeCell ref="B35:L35"/>
  </mergeCells>
  <pageMargins left="0.7" right="0.7" top="0.75" bottom="0.75" header="0.3" footer="0.3"/>
  <pageSetup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8"/>
  <sheetViews>
    <sheetView topLeftCell="A30" workbookViewId="0">
      <selection activeCell="B26" sqref="B26"/>
    </sheetView>
  </sheetViews>
  <sheetFormatPr defaultRowHeight="15" x14ac:dyDescent="0.25"/>
  <cols>
    <col min="1" max="1" width="2.7109375" customWidth="1"/>
    <col min="2" max="2" width="52.7109375" customWidth="1"/>
    <col min="3" max="3" width="11.42578125" customWidth="1"/>
    <col min="4" max="4" width="11.5703125" customWidth="1"/>
    <col min="5" max="5" width="11.7109375" customWidth="1"/>
    <col min="6" max="6" width="12.140625" customWidth="1"/>
    <col min="7" max="7" width="12.42578125" customWidth="1"/>
    <col min="8" max="8" width="13.5703125" customWidth="1"/>
    <col min="9" max="9" width="12.42578125" customWidth="1"/>
    <col min="10" max="10" width="12" customWidth="1"/>
    <col min="12" max="12" width="10.140625" customWidth="1"/>
  </cols>
  <sheetData>
    <row r="1" spans="2:12" ht="15" customHeight="1" x14ac:dyDescent="0.25">
      <c r="B1" s="235" t="s">
        <v>165</v>
      </c>
      <c r="C1" s="235"/>
      <c r="D1" s="235"/>
      <c r="E1" s="235"/>
      <c r="F1" s="235"/>
      <c r="G1" s="235"/>
      <c r="H1" s="235"/>
      <c r="I1" s="235"/>
      <c r="J1" s="235"/>
      <c r="K1" s="235"/>
      <c r="L1" s="235"/>
    </row>
    <row r="2" spans="2:12" ht="15.75" thickBot="1" x14ac:dyDescent="0.3">
      <c r="B2" s="236"/>
      <c r="C2" s="236"/>
      <c r="D2" s="236"/>
      <c r="E2" s="236"/>
      <c r="F2" s="236"/>
      <c r="G2" s="236"/>
      <c r="H2" s="236"/>
      <c r="I2" s="236"/>
      <c r="J2" s="236"/>
      <c r="K2" s="236"/>
      <c r="L2" s="236"/>
    </row>
    <row r="3" spans="2:12" x14ac:dyDescent="0.25">
      <c r="B3" s="242" t="s">
        <v>0</v>
      </c>
      <c r="C3" s="1" t="s">
        <v>1</v>
      </c>
      <c r="D3" s="1" t="s">
        <v>2</v>
      </c>
      <c r="E3" s="1" t="s">
        <v>3</v>
      </c>
      <c r="F3" s="1" t="s">
        <v>4</v>
      </c>
      <c r="G3" s="1" t="s">
        <v>5</v>
      </c>
      <c r="H3" s="1" t="s">
        <v>6</v>
      </c>
      <c r="I3" s="1" t="s">
        <v>7</v>
      </c>
      <c r="J3" s="1" t="s">
        <v>8</v>
      </c>
      <c r="K3" s="2" t="s">
        <v>9</v>
      </c>
      <c r="L3" s="3" t="s">
        <v>10</v>
      </c>
    </row>
    <row r="4" spans="2:12" x14ac:dyDescent="0.25">
      <c r="B4" s="243"/>
      <c r="C4" s="240" t="s">
        <v>11</v>
      </c>
      <c r="D4" s="240" t="s">
        <v>12</v>
      </c>
      <c r="E4" s="240" t="s">
        <v>13</v>
      </c>
      <c r="F4" s="240" t="s">
        <v>14</v>
      </c>
      <c r="G4" s="237" t="s">
        <v>27</v>
      </c>
      <c r="H4" s="240" t="s">
        <v>15</v>
      </c>
      <c r="I4" s="240" t="s">
        <v>16</v>
      </c>
      <c r="J4" s="240" t="s">
        <v>17</v>
      </c>
      <c r="K4" s="237" t="s">
        <v>18</v>
      </c>
      <c r="L4" s="233" t="s">
        <v>19</v>
      </c>
    </row>
    <row r="5" spans="2:12" x14ac:dyDescent="0.25">
      <c r="B5" s="243"/>
      <c r="C5" s="241"/>
      <c r="D5" s="241"/>
      <c r="E5" s="241"/>
      <c r="F5" s="241"/>
      <c r="G5" s="238"/>
      <c r="H5" s="241"/>
      <c r="I5" s="241"/>
      <c r="J5" s="241"/>
      <c r="K5" s="238"/>
      <c r="L5" s="234"/>
    </row>
    <row r="6" spans="2:12" x14ac:dyDescent="0.25">
      <c r="B6" s="243"/>
      <c r="C6" s="241"/>
      <c r="D6" s="241"/>
      <c r="E6" s="241"/>
      <c r="F6" s="241"/>
      <c r="G6" s="239"/>
      <c r="H6" s="241"/>
      <c r="I6" s="241"/>
      <c r="J6" s="241"/>
      <c r="K6" s="239"/>
      <c r="L6" s="234"/>
    </row>
    <row r="7" spans="2:12" x14ac:dyDescent="0.25">
      <c r="B7" s="4" t="s">
        <v>20</v>
      </c>
      <c r="C7" s="5">
        <v>4</v>
      </c>
      <c r="D7" s="5">
        <v>1</v>
      </c>
      <c r="E7" s="6">
        <f t="shared" ref="E7:E14" si="0">C7*D7</f>
        <v>4</v>
      </c>
      <c r="F7" s="6">
        <v>0</v>
      </c>
      <c r="G7" s="7">
        <f>D7*F7</f>
        <v>0</v>
      </c>
      <c r="H7" s="7">
        <f>E7*F7</f>
        <v>0</v>
      </c>
      <c r="I7" s="7">
        <f>H7*0.05</f>
        <v>0</v>
      </c>
      <c r="J7" s="7">
        <f>H7*0.1</f>
        <v>0</v>
      </c>
      <c r="K7" s="8">
        <f>SUM(H7:J7)</f>
        <v>0</v>
      </c>
      <c r="L7" s="9">
        <f>H7*Inputs!$D$4+I7*Inputs!$D$6+J7*Inputs!$D$5</f>
        <v>0</v>
      </c>
    </row>
    <row r="8" spans="2:12" x14ac:dyDescent="0.25">
      <c r="B8" s="10" t="s">
        <v>21</v>
      </c>
      <c r="C8" s="5">
        <v>0</v>
      </c>
      <c r="D8" s="5">
        <v>0</v>
      </c>
      <c r="E8" s="6">
        <f t="shared" si="0"/>
        <v>0</v>
      </c>
      <c r="F8" s="6">
        <v>0</v>
      </c>
      <c r="G8" s="7">
        <f>D8*F8</f>
        <v>0</v>
      </c>
      <c r="H8" s="7">
        <f>E8*F8</f>
        <v>0</v>
      </c>
      <c r="I8" s="7">
        <f>H8*0.05</f>
        <v>0</v>
      </c>
      <c r="J8" s="7">
        <f>H8*0.1</f>
        <v>0</v>
      </c>
      <c r="K8" s="8">
        <f>SUM(H8:J8)</f>
        <v>0</v>
      </c>
      <c r="L8" s="9">
        <f>H8*Inputs!$D$4+I8*Inputs!$D$6+J8*Inputs!$D$5</f>
        <v>0</v>
      </c>
    </row>
    <row r="9" spans="2:12" x14ac:dyDescent="0.25">
      <c r="B9" s="10" t="s">
        <v>28</v>
      </c>
      <c r="C9" s="5">
        <v>8</v>
      </c>
      <c r="D9" s="5">
        <v>1</v>
      </c>
      <c r="E9" s="6">
        <v>0</v>
      </c>
      <c r="F9" s="6">
        <v>0</v>
      </c>
      <c r="G9" s="7">
        <f>D9*F9</f>
        <v>0</v>
      </c>
      <c r="H9" s="7">
        <f>E9*F9</f>
        <v>0</v>
      </c>
      <c r="I9" s="7">
        <f>H9*0.05</f>
        <v>0</v>
      </c>
      <c r="J9" s="7">
        <f>H9*0.1</f>
        <v>0</v>
      </c>
      <c r="K9" s="8">
        <f>SUM(H9:J9)</f>
        <v>0</v>
      </c>
      <c r="L9" s="9">
        <f>H9*Inputs!$D$4+I9*Inputs!$D$6+J9*Inputs!$D$5</f>
        <v>0</v>
      </c>
    </row>
    <row r="10" spans="2:12" x14ac:dyDescent="0.25">
      <c r="B10" s="10" t="s">
        <v>192</v>
      </c>
      <c r="C10" s="7">
        <v>16</v>
      </c>
      <c r="D10" s="7">
        <v>0</v>
      </c>
      <c r="E10" s="6">
        <f t="shared" si="0"/>
        <v>0</v>
      </c>
      <c r="F10" s="6">
        <v>0</v>
      </c>
      <c r="G10" s="7">
        <f t="shared" ref="G10:G13" si="1">D10*F10</f>
        <v>0</v>
      </c>
      <c r="H10" s="7">
        <f t="shared" ref="H10:H14" si="2">E10*F10</f>
        <v>0</v>
      </c>
      <c r="I10" s="7">
        <f t="shared" ref="I10:I14" si="3">H10*0.05</f>
        <v>0</v>
      </c>
      <c r="J10" s="7">
        <f t="shared" ref="J10:J14" si="4">H10*0.1</f>
        <v>0</v>
      </c>
      <c r="K10" s="8">
        <f t="shared" ref="K10:K14" si="5">SUM(H10:J10)</f>
        <v>0</v>
      </c>
      <c r="L10" s="9">
        <f>H10*Inputs!$D$4+I10*Inputs!$D$6+J10*Inputs!$D$5</f>
        <v>0</v>
      </c>
    </row>
    <row r="11" spans="2:12" x14ac:dyDescent="0.25">
      <c r="B11" s="11" t="s">
        <v>209</v>
      </c>
      <c r="C11" s="7"/>
      <c r="D11" s="7"/>
      <c r="E11" s="6"/>
      <c r="F11" s="6"/>
      <c r="G11" s="7"/>
      <c r="H11" s="7"/>
      <c r="I11" s="7"/>
      <c r="J11" s="7"/>
      <c r="K11" s="8"/>
      <c r="L11" s="9">
        <f>H11*Inputs!$D$4+I11*Inputs!$D$6+J11*Inputs!$D$5</f>
        <v>0</v>
      </c>
    </row>
    <row r="12" spans="2:12" x14ac:dyDescent="0.25">
      <c r="B12" s="10" t="s">
        <v>193</v>
      </c>
      <c r="C12" s="7">
        <v>12</v>
      </c>
      <c r="D12" s="7">
        <v>12</v>
      </c>
      <c r="E12" s="6">
        <f t="shared" si="0"/>
        <v>144</v>
      </c>
      <c r="F12" s="6">
        <v>0</v>
      </c>
      <c r="G12" s="7">
        <f t="shared" si="1"/>
        <v>0</v>
      </c>
      <c r="H12" s="7">
        <f t="shared" si="2"/>
        <v>0</v>
      </c>
      <c r="I12" s="7">
        <f t="shared" si="3"/>
        <v>0</v>
      </c>
      <c r="J12" s="7">
        <f t="shared" si="4"/>
        <v>0</v>
      </c>
      <c r="K12" s="8">
        <f t="shared" si="5"/>
        <v>0</v>
      </c>
      <c r="L12" s="9">
        <f>H12*Inputs!$D$4+I12*Inputs!$D$6+J12*Inputs!$D$5</f>
        <v>0</v>
      </c>
    </row>
    <row r="13" spans="2:12" x14ac:dyDescent="0.25">
      <c r="B13" s="10" t="s">
        <v>194</v>
      </c>
      <c r="C13" s="5">
        <v>8</v>
      </c>
      <c r="D13" s="5">
        <v>12</v>
      </c>
      <c r="E13" s="6">
        <f t="shared" si="0"/>
        <v>96</v>
      </c>
      <c r="F13" s="6">
        <v>0</v>
      </c>
      <c r="G13" s="7">
        <f t="shared" si="1"/>
        <v>0</v>
      </c>
      <c r="H13" s="7">
        <f t="shared" si="2"/>
        <v>0</v>
      </c>
      <c r="I13" s="7">
        <f t="shared" si="3"/>
        <v>0</v>
      </c>
      <c r="J13" s="7">
        <f t="shared" si="4"/>
        <v>0</v>
      </c>
      <c r="K13" s="8">
        <f t="shared" si="5"/>
        <v>0</v>
      </c>
      <c r="L13" s="9">
        <f>H13*Inputs!$D$4+I13*Inputs!$D$6+J13*Inputs!$D$5</f>
        <v>0</v>
      </c>
    </row>
    <row r="14" spans="2:12" x14ac:dyDescent="0.25">
      <c r="B14" s="10" t="s">
        <v>195</v>
      </c>
      <c r="C14" s="5">
        <v>8</v>
      </c>
      <c r="D14" s="5">
        <v>2</v>
      </c>
      <c r="E14" s="6">
        <f t="shared" si="0"/>
        <v>16</v>
      </c>
      <c r="F14" s="6">
        <v>0</v>
      </c>
      <c r="G14" s="7">
        <f>D14*F14</f>
        <v>0</v>
      </c>
      <c r="H14" s="7">
        <f t="shared" si="2"/>
        <v>0</v>
      </c>
      <c r="I14" s="7">
        <f t="shared" si="3"/>
        <v>0</v>
      </c>
      <c r="J14" s="7">
        <f t="shared" si="4"/>
        <v>0</v>
      </c>
      <c r="K14" s="8">
        <f t="shared" si="5"/>
        <v>0</v>
      </c>
      <c r="L14" s="9">
        <f>H14*Inputs!$D$4+I14*Inputs!$D$6+J14*Inputs!$D$5</f>
        <v>0</v>
      </c>
    </row>
    <row r="15" spans="2:12" x14ac:dyDescent="0.25">
      <c r="B15" s="244" t="s">
        <v>22</v>
      </c>
      <c r="C15" s="245"/>
      <c r="D15" s="245"/>
      <c r="E15" s="245"/>
      <c r="F15" s="245"/>
      <c r="G15" s="246"/>
      <c r="H15" s="224">
        <f>SUM(H7:J14)</f>
        <v>0</v>
      </c>
      <c r="I15" s="225"/>
      <c r="J15" s="225"/>
      <c r="K15" s="226"/>
      <c r="L15" s="12">
        <f>SUM(L7:L14)</f>
        <v>0</v>
      </c>
    </row>
    <row r="16" spans="2:12" x14ac:dyDescent="0.25">
      <c r="B16" s="10" t="s">
        <v>196</v>
      </c>
      <c r="C16" s="13">
        <v>2</v>
      </c>
      <c r="D16" s="13">
        <v>52</v>
      </c>
      <c r="E16" s="7">
        <v>0</v>
      </c>
      <c r="F16" s="6">
        <v>0</v>
      </c>
      <c r="G16" s="7">
        <f t="shared" ref="G16:G19" si="6">D16*F16</f>
        <v>0</v>
      </c>
      <c r="H16" s="7">
        <f t="shared" ref="H16:H19" si="7">E16*F16</f>
        <v>0</v>
      </c>
      <c r="I16" s="7">
        <f t="shared" ref="I16:I19" si="8">H16*0.05</f>
        <v>0</v>
      </c>
      <c r="J16" s="7">
        <f t="shared" ref="J16:J19" si="9">H16*0.1</f>
        <v>0</v>
      </c>
      <c r="K16" s="8">
        <f t="shared" ref="K16:K19" si="10">SUM(H16:J16)</f>
        <v>0</v>
      </c>
      <c r="L16" s="9">
        <f>H16*Inputs!$D$4+I16*Inputs!$D$6+J16*Inputs!$D$5</f>
        <v>0</v>
      </c>
    </row>
    <row r="17" spans="2:12" x14ac:dyDescent="0.25">
      <c r="B17" s="11" t="s">
        <v>197</v>
      </c>
      <c r="C17" s="13">
        <v>8</v>
      </c>
      <c r="D17" s="13">
        <v>2</v>
      </c>
      <c r="E17" s="7">
        <f t="shared" ref="E17:E19" si="11">C17*D17</f>
        <v>16</v>
      </c>
      <c r="F17" s="6">
        <v>0</v>
      </c>
      <c r="G17" s="7">
        <f>D17*F17</f>
        <v>0</v>
      </c>
      <c r="H17" s="7">
        <f>E17*F17</f>
        <v>0</v>
      </c>
      <c r="I17" s="7">
        <f t="shared" si="8"/>
        <v>0</v>
      </c>
      <c r="J17" s="7">
        <f t="shared" si="9"/>
        <v>0</v>
      </c>
      <c r="K17" s="8">
        <f t="shared" si="10"/>
        <v>0</v>
      </c>
      <c r="L17" s="9">
        <f>H17*Inputs!$D$4+I17*Inputs!$D$6+J17*Inputs!$D$5</f>
        <v>0</v>
      </c>
    </row>
    <row r="18" spans="2:12" x14ac:dyDescent="0.25">
      <c r="B18" s="10" t="s">
        <v>198</v>
      </c>
      <c r="C18" s="15">
        <v>0.25</v>
      </c>
      <c r="D18" s="15">
        <v>2</v>
      </c>
      <c r="E18" s="7">
        <v>0</v>
      </c>
      <c r="F18" s="16">
        <v>0</v>
      </c>
      <c r="G18" s="7">
        <f t="shared" si="6"/>
        <v>0</v>
      </c>
      <c r="H18" s="17">
        <f t="shared" si="7"/>
        <v>0</v>
      </c>
      <c r="I18" s="17">
        <f t="shared" si="8"/>
        <v>0</v>
      </c>
      <c r="J18" s="17">
        <f t="shared" si="9"/>
        <v>0</v>
      </c>
      <c r="K18" s="18">
        <f t="shared" si="10"/>
        <v>0</v>
      </c>
      <c r="L18" s="9">
        <f>H18*Inputs!$D$4+I18*Inputs!$D$6+J18*Inputs!$D$5</f>
        <v>0</v>
      </c>
    </row>
    <row r="19" spans="2:12" x14ac:dyDescent="0.25">
      <c r="B19" s="14" t="s">
        <v>30</v>
      </c>
      <c r="C19" s="15">
        <v>0</v>
      </c>
      <c r="D19" s="15">
        <v>0</v>
      </c>
      <c r="E19" s="7">
        <f t="shared" si="11"/>
        <v>0</v>
      </c>
      <c r="F19" s="7">
        <v>0</v>
      </c>
      <c r="G19" s="7">
        <f t="shared" si="6"/>
        <v>0</v>
      </c>
      <c r="H19" s="17">
        <f t="shared" si="7"/>
        <v>0</v>
      </c>
      <c r="I19" s="17">
        <f t="shared" si="8"/>
        <v>0</v>
      </c>
      <c r="J19" s="17">
        <f t="shared" si="9"/>
        <v>0</v>
      </c>
      <c r="K19" s="18">
        <f t="shared" si="10"/>
        <v>0</v>
      </c>
      <c r="L19" s="9">
        <f>H19*Inputs!$D$4+I19*Inputs!$D$6+J19*Inputs!$D$5</f>
        <v>0</v>
      </c>
    </row>
    <row r="20" spans="2:12" x14ac:dyDescent="0.25">
      <c r="B20" s="256" t="s">
        <v>23</v>
      </c>
      <c r="C20" s="257"/>
      <c r="D20" s="257"/>
      <c r="E20" s="257"/>
      <c r="F20" s="257"/>
      <c r="G20" s="19"/>
      <c r="H20" s="249">
        <f>SUM(H16:J19)</f>
        <v>0</v>
      </c>
      <c r="I20" s="250"/>
      <c r="J20" s="250"/>
      <c r="K20" s="251"/>
      <c r="L20" s="20">
        <f>SUM(L16:L19)</f>
        <v>0</v>
      </c>
    </row>
    <row r="21" spans="2:12" x14ac:dyDescent="0.25">
      <c r="B21" s="252" t="s">
        <v>24</v>
      </c>
      <c r="C21" s="253"/>
      <c r="D21" s="253"/>
      <c r="E21" s="253"/>
      <c r="F21" s="253"/>
      <c r="G21" s="19"/>
      <c r="H21" s="21"/>
      <c r="I21" s="21"/>
      <c r="J21" s="21"/>
      <c r="K21" s="22"/>
      <c r="L21" s="23">
        <f>ROUND(SUM(L20,L15), -2)</f>
        <v>0</v>
      </c>
    </row>
    <row r="22" spans="2:12" x14ac:dyDescent="0.25">
      <c r="B22" s="252" t="s">
        <v>206</v>
      </c>
      <c r="C22" s="253"/>
      <c r="D22" s="253"/>
      <c r="E22" s="253"/>
      <c r="F22" s="253"/>
      <c r="G22" s="19"/>
      <c r="H22" s="21"/>
      <c r="I22" s="21"/>
      <c r="J22" s="21"/>
      <c r="K22" s="22"/>
      <c r="L22" s="24">
        <v>0</v>
      </c>
    </row>
    <row r="23" spans="2:12" ht="15.75" thickBot="1" x14ac:dyDescent="0.3">
      <c r="B23" s="254" t="s">
        <v>25</v>
      </c>
      <c r="C23" s="255"/>
      <c r="D23" s="255"/>
      <c r="E23" s="255"/>
      <c r="F23" s="255"/>
      <c r="G23" s="25">
        <f>SUM(G16:G19,G7:G14)</f>
        <v>0</v>
      </c>
      <c r="H23" s="26"/>
      <c r="I23" s="26"/>
      <c r="J23" s="26"/>
      <c r="K23" s="27"/>
      <c r="L23" s="28">
        <f>ROUND(L21+L22,-2)</f>
        <v>0</v>
      </c>
    </row>
    <row r="24" spans="2:12" x14ac:dyDescent="0.25">
      <c r="K24" s="29"/>
    </row>
    <row r="25" spans="2:12" x14ac:dyDescent="0.25">
      <c r="B25" s="30" t="s">
        <v>26</v>
      </c>
      <c r="C25" s="31"/>
      <c r="D25" s="31"/>
      <c r="E25" s="31"/>
      <c r="F25" s="31"/>
      <c r="G25" s="31"/>
      <c r="H25" s="31"/>
      <c r="I25" s="31"/>
      <c r="J25" s="31"/>
      <c r="K25" s="31"/>
      <c r="L25" s="31"/>
    </row>
    <row r="26" spans="2:12" x14ac:dyDescent="0.25">
      <c r="B26" s="146" t="s">
        <v>212</v>
      </c>
      <c r="C26" s="146"/>
      <c r="D26" s="146"/>
      <c r="E26" s="146"/>
      <c r="F26" s="146"/>
      <c r="G26" s="146"/>
      <c r="H26" s="146"/>
      <c r="I26" s="146"/>
      <c r="J26" s="146"/>
      <c r="K26" s="146"/>
      <c r="L26" s="146"/>
    </row>
    <row r="27" spans="2:12" ht="42.75" customHeight="1" x14ac:dyDescent="0.25">
      <c r="B27" s="232" t="s">
        <v>156</v>
      </c>
      <c r="C27" s="232"/>
      <c r="D27" s="232"/>
      <c r="E27" s="232"/>
      <c r="F27" s="232"/>
      <c r="G27" s="232"/>
      <c r="H27" s="232"/>
      <c r="I27" s="232"/>
      <c r="J27" s="232"/>
      <c r="K27" s="232"/>
      <c r="L27" s="232"/>
    </row>
    <row r="28" spans="2:12" x14ac:dyDescent="0.25">
      <c r="B28" s="146" t="s">
        <v>29</v>
      </c>
      <c r="C28" s="156"/>
      <c r="D28" s="156"/>
      <c r="E28" s="156"/>
      <c r="F28" s="156"/>
      <c r="G28" s="156"/>
      <c r="H28" s="156"/>
      <c r="I28" s="156"/>
      <c r="J28" s="156"/>
      <c r="K28" s="157"/>
      <c r="L28" s="157"/>
    </row>
    <row r="29" spans="2:12" x14ac:dyDescent="0.25">
      <c r="B29" s="146" t="s">
        <v>167</v>
      </c>
      <c r="C29" s="156"/>
      <c r="D29" s="156"/>
      <c r="E29" s="156"/>
      <c r="F29" s="156"/>
      <c r="G29" s="156"/>
      <c r="H29" s="156"/>
      <c r="I29" s="156"/>
      <c r="J29" s="156"/>
      <c r="K29" s="199"/>
      <c r="L29" s="199"/>
    </row>
    <row r="30" spans="2:12" ht="51.95" customHeight="1" x14ac:dyDescent="0.25">
      <c r="B30" s="227" t="s">
        <v>208</v>
      </c>
      <c r="C30" s="227"/>
      <c r="D30" s="227"/>
      <c r="E30" s="227"/>
      <c r="F30" s="227"/>
      <c r="G30" s="227"/>
      <c r="H30" s="227"/>
      <c r="I30" s="227"/>
      <c r="J30" s="227"/>
      <c r="K30" s="227"/>
      <c r="L30" s="227"/>
    </row>
    <row r="31" spans="2:12" x14ac:dyDescent="0.25">
      <c r="B31" s="146" t="s">
        <v>199</v>
      </c>
      <c r="C31" s="156"/>
      <c r="D31" s="156"/>
      <c r="E31" s="156"/>
      <c r="F31" s="156"/>
      <c r="G31" s="156"/>
      <c r="H31" s="156"/>
      <c r="I31" s="156"/>
      <c r="J31" s="156"/>
      <c r="K31" s="199"/>
      <c r="L31" s="199"/>
    </row>
    <row r="32" spans="2:12" ht="28.5" customHeight="1" x14ac:dyDescent="0.25">
      <c r="B32" s="232" t="s">
        <v>200</v>
      </c>
      <c r="C32" s="232"/>
      <c r="D32" s="232"/>
      <c r="E32" s="232"/>
      <c r="F32" s="232"/>
      <c r="G32" s="232"/>
      <c r="H32" s="232"/>
      <c r="I32" s="232"/>
      <c r="J32" s="232"/>
      <c r="K32" s="232"/>
      <c r="L32" s="232"/>
    </row>
    <row r="33" spans="2:12" x14ac:dyDescent="0.25">
      <c r="B33" s="146" t="s">
        <v>201</v>
      </c>
      <c r="C33" s="156"/>
      <c r="D33" s="156"/>
      <c r="E33" s="156"/>
      <c r="F33" s="156"/>
      <c r="G33" s="156"/>
      <c r="H33" s="156"/>
      <c r="I33" s="156"/>
      <c r="J33" s="156"/>
      <c r="K33" s="199"/>
      <c r="L33" s="199"/>
    </row>
    <row r="34" spans="2:12" x14ac:dyDescent="0.25">
      <c r="B34" s="146" t="s">
        <v>202</v>
      </c>
      <c r="C34" s="156"/>
      <c r="D34" s="156"/>
      <c r="E34" s="156"/>
      <c r="F34" s="156"/>
      <c r="G34" s="156"/>
      <c r="H34" s="156"/>
      <c r="I34" s="156"/>
      <c r="J34" s="156"/>
      <c r="K34" s="158"/>
      <c r="L34" s="158"/>
    </row>
    <row r="35" spans="2:12" ht="28.5" customHeight="1" x14ac:dyDescent="0.25">
      <c r="B35" s="227" t="s">
        <v>203</v>
      </c>
      <c r="C35" s="227"/>
      <c r="D35" s="227"/>
      <c r="E35" s="227"/>
      <c r="F35" s="227"/>
      <c r="G35" s="227"/>
      <c r="H35" s="227"/>
      <c r="I35" s="227"/>
      <c r="J35" s="227"/>
      <c r="K35" s="227"/>
      <c r="L35" s="227"/>
    </row>
    <row r="36" spans="2:12" ht="46.5" customHeight="1" x14ac:dyDescent="0.25">
      <c r="B36" s="227" t="s">
        <v>204</v>
      </c>
      <c r="C36" s="227"/>
      <c r="D36" s="227"/>
      <c r="E36" s="227"/>
      <c r="F36" s="227"/>
      <c r="G36" s="227"/>
      <c r="H36" s="227"/>
      <c r="I36" s="227"/>
      <c r="J36" s="227"/>
      <c r="K36" s="227"/>
      <c r="L36" s="227"/>
    </row>
    <row r="37" spans="2:12" x14ac:dyDescent="0.25">
      <c r="B37" s="32" t="s">
        <v>205</v>
      </c>
      <c r="C37" s="33"/>
      <c r="D37" s="33"/>
      <c r="E37" s="33"/>
      <c r="F37" s="33"/>
      <c r="G37" s="33"/>
      <c r="H37" s="33"/>
      <c r="I37" s="33"/>
      <c r="J37" s="33"/>
      <c r="K37" s="35"/>
      <c r="L37" s="35"/>
    </row>
    <row r="38" spans="2:12" ht="31.5" customHeight="1" x14ac:dyDescent="0.25">
      <c r="B38" s="227" t="s">
        <v>207</v>
      </c>
      <c r="C38" s="227"/>
      <c r="D38" s="227"/>
      <c r="E38" s="227"/>
      <c r="F38" s="227"/>
      <c r="G38" s="227"/>
      <c r="H38" s="227"/>
      <c r="I38" s="227"/>
      <c r="J38" s="227"/>
      <c r="K38" s="227"/>
      <c r="L38" s="227"/>
    </row>
  </sheetData>
  <mergeCells count="25">
    <mergeCell ref="B38:L38"/>
    <mergeCell ref="B1:L2"/>
    <mergeCell ref="B3:B6"/>
    <mergeCell ref="C4:C6"/>
    <mergeCell ref="D4:D6"/>
    <mergeCell ref="E4:E6"/>
    <mergeCell ref="F4:F6"/>
    <mergeCell ref="G4:G6"/>
    <mergeCell ref="H4:H6"/>
    <mergeCell ref="I4:I6"/>
    <mergeCell ref="J4:J6"/>
    <mergeCell ref="K4:K6"/>
    <mergeCell ref="L4:L6"/>
    <mergeCell ref="B15:G15"/>
    <mergeCell ref="H15:K15"/>
    <mergeCell ref="B20:F20"/>
    <mergeCell ref="H20:K20"/>
    <mergeCell ref="B32:L32"/>
    <mergeCell ref="B35:L35"/>
    <mergeCell ref="B36:L36"/>
    <mergeCell ref="B21:F21"/>
    <mergeCell ref="B22:F22"/>
    <mergeCell ref="B23:F23"/>
    <mergeCell ref="B27:L27"/>
    <mergeCell ref="B30:L3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8"/>
  <sheetViews>
    <sheetView topLeftCell="A30" workbookViewId="0">
      <selection activeCell="B26" sqref="B26"/>
    </sheetView>
  </sheetViews>
  <sheetFormatPr defaultRowHeight="15" x14ac:dyDescent="0.25"/>
  <cols>
    <col min="1" max="1" width="2.7109375" customWidth="1"/>
    <col min="2" max="2" width="52.7109375" customWidth="1"/>
    <col min="3" max="3" width="11.42578125" customWidth="1"/>
    <col min="4" max="4" width="11.5703125" customWidth="1"/>
    <col min="5" max="5" width="11.7109375" customWidth="1"/>
    <col min="6" max="6" width="12.140625" customWidth="1"/>
    <col min="7" max="7" width="12.42578125" customWidth="1"/>
    <col min="8" max="8" width="13.5703125" customWidth="1"/>
    <col min="9" max="9" width="12.42578125" customWidth="1"/>
    <col min="10" max="10" width="12" customWidth="1"/>
    <col min="12" max="12" width="10.140625" customWidth="1"/>
  </cols>
  <sheetData>
    <row r="1" spans="2:12" ht="15" customHeight="1" x14ac:dyDescent="0.25">
      <c r="B1" s="235" t="s">
        <v>166</v>
      </c>
      <c r="C1" s="235"/>
      <c r="D1" s="235"/>
      <c r="E1" s="235"/>
      <c r="F1" s="235"/>
      <c r="G1" s="235"/>
      <c r="H1" s="235"/>
      <c r="I1" s="235"/>
      <c r="J1" s="235"/>
      <c r="K1" s="235"/>
      <c r="L1" s="235"/>
    </row>
    <row r="2" spans="2:12" ht="15.75" thickBot="1" x14ac:dyDescent="0.3">
      <c r="B2" s="236"/>
      <c r="C2" s="236"/>
      <c r="D2" s="236"/>
      <c r="E2" s="236"/>
      <c r="F2" s="236"/>
      <c r="G2" s="236"/>
      <c r="H2" s="236"/>
      <c r="I2" s="236"/>
      <c r="J2" s="236"/>
      <c r="K2" s="236"/>
      <c r="L2" s="236"/>
    </row>
    <row r="3" spans="2:12" x14ac:dyDescent="0.25">
      <c r="B3" s="242" t="s">
        <v>0</v>
      </c>
      <c r="C3" s="1" t="s">
        <v>1</v>
      </c>
      <c r="D3" s="1" t="s">
        <v>2</v>
      </c>
      <c r="E3" s="1" t="s">
        <v>3</v>
      </c>
      <c r="F3" s="1" t="s">
        <v>4</v>
      </c>
      <c r="G3" s="1" t="s">
        <v>5</v>
      </c>
      <c r="H3" s="1" t="s">
        <v>6</v>
      </c>
      <c r="I3" s="1" t="s">
        <v>7</v>
      </c>
      <c r="J3" s="1" t="s">
        <v>8</v>
      </c>
      <c r="K3" s="2" t="s">
        <v>9</v>
      </c>
      <c r="L3" s="3" t="s">
        <v>10</v>
      </c>
    </row>
    <row r="4" spans="2:12" x14ac:dyDescent="0.25">
      <c r="B4" s="243"/>
      <c r="C4" s="240" t="s">
        <v>11</v>
      </c>
      <c r="D4" s="240" t="s">
        <v>12</v>
      </c>
      <c r="E4" s="240" t="s">
        <v>13</v>
      </c>
      <c r="F4" s="240" t="s">
        <v>14</v>
      </c>
      <c r="G4" s="237" t="s">
        <v>27</v>
      </c>
      <c r="H4" s="240" t="s">
        <v>15</v>
      </c>
      <c r="I4" s="240" t="s">
        <v>16</v>
      </c>
      <c r="J4" s="240" t="s">
        <v>17</v>
      </c>
      <c r="K4" s="237" t="s">
        <v>18</v>
      </c>
      <c r="L4" s="233" t="s">
        <v>19</v>
      </c>
    </row>
    <row r="5" spans="2:12" x14ac:dyDescent="0.25">
      <c r="B5" s="243"/>
      <c r="C5" s="241"/>
      <c r="D5" s="241"/>
      <c r="E5" s="241"/>
      <c r="F5" s="241"/>
      <c r="G5" s="238"/>
      <c r="H5" s="241"/>
      <c r="I5" s="241"/>
      <c r="J5" s="241"/>
      <c r="K5" s="238"/>
      <c r="L5" s="234"/>
    </row>
    <row r="6" spans="2:12" x14ac:dyDescent="0.25">
      <c r="B6" s="243"/>
      <c r="C6" s="241"/>
      <c r="D6" s="241"/>
      <c r="E6" s="241"/>
      <c r="F6" s="241"/>
      <c r="G6" s="239"/>
      <c r="H6" s="241"/>
      <c r="I6" s="241"/>
      <c r="J6" s="241"/>
      <c r="K6" s="239"/>
      <c r="L6" s="234"/>
    </row>
    <row r="7" spans="2:12" x14ac:dyDescent="0.25">
      <c r="B7" s="4" t="s">
        <v>20</v>
      </c>
      <c r="C7" s="5">
        <v>4</v>
      </c>
      <c r="D7" s="5">
        <v>1</v>
      </c>
      <c r="E7" s="6">
        <f t="shared" ref="E7:E14" si="0">C7*D7</f>
        <v>4</v>
      </c>
      <c r="F7" s="6">
        <v>0</v>
      </c>
      <c r="G7" s="7">
        <f>D7*F7</f>
        <v>0</v>
      </c>
      <c r="H7" s="7">
        <f>E7*F7</f>
        <v>0</v>
      </c>
      <c r="I7" s="7">
        <f>H7*0.05</f>
        <v>0</v>
      </c>
      <c r="J7" s="7">
        <f>H7*0.1</f>
        <v>0</v>
      </c>
      <c r="K7" s="8">
        <f>SUM(H7:J7)</f>
        <v>0</v>
      </c>
      <c r="L7" s="9">
        <f>H7*Inputs!$D$4+I7*Inputs!$D$6+J7*Inputs!$D$5</f>
        <v>0</v>
      </c>
    </row>
    <row r="8" spans="2:12" x14ac:dyDescent="0.25">
      <c r="B8" s="10" t="s">
        <v>21</v>
      </c>
      <c r="C8" s="5">
        <v>0</v>
      </c>
      <c r="D8" s="5">
        <v>0</v>
      </c>
      <c r="E8" s="6">
        <f t="shared" si="0"/>
        <v>0</v>
      </c>
      <c r="F8" s="6">
        <v>0</v>
      </c>
      <c r="G8" s="7">
        <f>D8*F8</f>
        <v>0</v>
      </c>
      <c r="H8" s="7">
        <f>E8*F8</f>
        <v>0</v>
      </c>
      <c r="I8" s="7">
        <f>H8*0.05</f>
        <v>0</v>
      </c>
      <c r="J8" s="7">
        <f>H8*0.1</f>
        <v>0</v>
      </c>
      <c r="K8" s="8">
        <f>SUM(H8:J8)</f>
        <v>0</v>
      </c>
      <c r="L8" s="9">
        <f>H8*Inputs!$D$4+I8*Inputs!$D$6+J8*Inputs!$D$5</f>
        <v>0</v>
      </c>
    </row>
    <row r="9" spans="2:12" x14ac:dyDescent="0.25">
      <c r="B9" s="10" t="s">
        <v>28</v>
      </c>
      <c r="C9" s="5">
        <v>8</v>
      </c>
      <c r="D9" s="5">
        <v>1</v>
      </c>
      <c r="E9" s="6">
        <v>0</v>
      </c>
      <c r="F9" s="6">
        <v>0</v>
      </c>
      <c r="G9" s="7">
        <f>D9*F9</f>
        <v>0</v>
      </c>
      <c r="H9" s="7">
        <f>E9*F9</f>
        <v>0</v>
      </c>
      <c r="I9" s="7">
        <f>H9*0.05</f>
        <v>0</v>
      </c>
      <c r="J9" s="7">
        <f>H9*0.1</f>
        <v>0</v>
      </c>
      <c r="K9" s="8">
        <f>SUM(H9:J9)</f>
        <v>0</v>
      </c>
      <c r="L9" s="9">
        <f>H9*Inputs!$D$4+I9*Inputs!$D$6+J9*Inputs!$D$5</f>
        <v>0</v>
      </c>
    </row>
    <row r="10" spans="2:12" x14ac:dyDescent="0.25">
      <c r="B10" s="10" t="s">
        <v>192</v>
      </c>
      <c r="C10" s="7">
        <v>16</v>
      </c>
      <c r="D10" s="7">
        <v>0</v>
      </c>
      <c r="E10" s="6">
        <f t="shared" si="0"/>
        <v>0</v>
      </c>
      <c r="F10" s="6">
        <v>0</v>
      </c>
      <c r="G10" s="7">
        <f t="shared" ref="G10:G13" si="1">D10*F10</f>
        <v>0</v>
      </c>
      <c r="H10" s="7">
        <f t="shared" ref="H10:H14" si="2">E10*F10</f>
        <v>0</v>
      </c>
      <c r="I10" s="7">
        <f t="shared" ref="I10:I14" si="3">H10*0.05</f>
        <v>0</v>
      </c>
      <c r="J10" s="7">
        <f t="shared" ref="J10:J14" si="4">H10*0.1</f>
        <v>0</v>
      </c>
      <c r="K10" s="8">
        <f t="shared" ref="K10:K14" si="5">SUM(H10:J10)</f>
        <v>0</v>
      </c>
      <c r="L10" s="9">
        <f>H10*Inputs!$D$4+I10*Inputs!$D$6+J10*Inputs!$D$5</f>
        <v>0</v>
      </c>
    </row>
    <row r="11" spans="2:12" x14ac:dyDescent="0.25">
      <c r="B11" s="11" t="s">
        <v>209</v>
      </c>
      <c r="C11" s="7"/>
      <c r="D11" s="7"/>
      <c r="E11" s="6"/>
      <c r="F11" s="6"/>
      <c r="G11" s="7"/>
      <c r="H11" s="7"/>
      <c r="I11" s="7"/>
      <c r="J11" s="7"/>
      <c r="K11" s="8"/>
      <c r="L11" s="9">
        <f>H11*Inputs!$D$4+I11*Inputs!$D$6+J11*Inputs!$D$5</f>
        <v>0</v>
      </c>
    </row>
    <row r="12" spans="2:12" x14ac:dyDescent="0.25">
      <c r="B12" s="10" t="s">
        <v>193</v>
      </c>
      <c r="C12" s="7">
        <v>12</v>
      </c>
      <c r="D12" s="7">
        <v>12</v>
      </c>
      <c r="E12" s="6">
        <f t="shared" si="0"/>
        <v>144</v>
      </c>
      <c r="F12" s="6">
        <v>0</v>
      </c>
      <c r="G12" s="7">
        <f t="shared" si="1"/>
        <v>0</v>
      </c>
      <c r="H12" s="7">
        <f t="shared" si="2"/>
        <v>0</v>
      </c>
      <c r="I12" s="7">
        <f t="shared" si="3"/>
        <v>0</v>
      </c>
      <c r="J12" s="7">
        <f t="shared" si="4"/>
        <v>0</v>
      </c>
      <c r="K12" s="8">
        <f t="shared" si="5"/>
        <v>0</v>
      </c>
      <c r="L12" s="9">
        <f>H12*Inputs!$D$4+I12*Inputs!$D$6+J12*Inputs!$D$5</f>
        <v>0</v>
      </c>
    </row>
    <row r="13" spans="2:12" x14ac:dyDescent="0.25">
      <c r="B13" s="10" t="s">
        <v>194</v>
      </c>
      <c r="C13" s="5">
        <v>8</v>
      </c>
      <c r="D13" s="5">
        <v>12</v>
      </c>
      <c r="E13" s="6">
        <f t="shared" si="0"/>
        <v>96</v>
      </c>
      <c r="F13" s="6">
        <v>0</v>
      </c>
      <c r="G13" s="7">
        <f t="shared" si="1"/>
        <v>0</v>
      </c>
      <c r="H13" s="7">
        <f t="shared" si="2"/>
        <v>0</v>
      </c>
      <c r="I13" s="7">
        <f t="shared" si="3"/>
        <v>0</v>
      </c>
      <c r="J13" s="7">
        <f t="shared" si="4"/>
        <v>0</v>
      </c>
      <c r="K13" s="8">
        <f t="shared" si="5"/>
        <v>0</v>
      </c>
      <c r="L13" s="9">
        <f>H13*Inputs!$D$4+I13*Inputs!$D$6+J13*Inputs!$D$5</f>
        <v>0</v>
      </c>
    </row>
    <row r="14" spans="2:12" x14ac:dyDescent="0.25">
      <c r="B14" s="10" t="s">
        <v>195</v>
      </c>
      <c r="C14" s="5">
        <v>8</v>
      </c>
      <c r="D14" s="5">
        <v>2</v>
      </c>
      <c r="E14" s="6">
        <f t="shared" si="0"/>
        <v>16</v>
      </c>
      <c r="F14" s="6">
        <v>0</v>
      </c>
      <c r="G14" s="7">
        <f>D14*F14</f>
        <v>0</v>
      </c>
      <c r="H14" s="7">
        <f t="shared" si="2"/>
        <v>0</v>
      </c>
      <c r="I14" s="7">
        <f t="shared" si="3"/>
        <v>0</v>
      </c>
      <c r="J14" s="7">
        <f t="shared" si="4"/>
        <v>0</v>
      </c>
      <c r="K14" s="8">
        <f t="shared" si="5"/>
        <v>0</v>
      </c>
      <c r="L14" s="9">
        <f>H14*Inputs!$D$4+I14*Inputs!$D$6+J14*Inputs!$D$5</f>
        <v>0</v>
      </c>
    </row>
    <row r="15" spans="2:12" x14ac:dyDescent="0.25">
      <c r="B15" s="244" t="s">
        <v>22</v>
      </c>
      <c r="C15" s="245"/>
      <c r="D15" s="245"/>
      <c r="E15" s="245"/>
      <c r="F15" s="245"/>
      <c r="G15" s="246"/>
      <c r="H15" s="224">
        <f>SUM(H7:J14)</f>
        <v>0</v>
      </c>
      <c r="I15" s="225"/>
      <c r="J15" s="225"/>
      <c r="K15" s="226"/>
      <c r="L15" s="12">
        <f>SUM(L7:L14)</f>
        <v>0</v>
      </c>
    </row>
    <row r="16" spans="2:12" x14ac:dyDescent="0.25">
      <c r="B16" s="10" t="s">
        <v>196</v>
      </c>
      <c r="C16" s="13">
        <v>2</v>
      </c>
      <c r="D16" s="13">
        <v>52</v>
      </c>
      <c r="E16" s="7">
        <v>0</v>
      </c>
      <c r="F16" s="6">
        <v>0</v>
      </c>
      <c r="G16" s="7">
        <f t="shared" ref="G16:G19" si="6">D16*F16</f>
        <v>0</v>
      </c>
      <c r="H16" s="7">
        <f t="shared" ref="H16:H19" si="7">E16*F16</f>
        <v>0</v>
      </c>
      <c r="I16" s="7">
        <f t="shared" ref="I16:I19" si="8">H16*0.05</f>
        <v>0</v>
      </c>
      <c r="J16" s="7">
        <f t="shared" ref="J16:J19" si="9">H16*0.1</f>
        <v>0</v>
      </c>
      <c r="K16" s="8">
        <f t="shared" ref="K16:K19" si="10">SUM(H16:J16)</f>
        <v>0</v>
      </c>
      <c r="L16" s="9">
        <f>H16*Inputs!$D$4+I16*Inputs!$D$6+J16*Inputs!$D$5</f>
        <v>0</v>
      </c>
    </row>
    <row r="17" spans="2:12" x14ac:dyDescent="0.25">
      <c r="B17" s="11" t="s">
        <v>197</v>
      </c>
      <c r="C17" s="13">
        <v>8</v>
      </c>
      <c r="D17" s="13">
        <v>2</v>
      </c>
      <c r="E17" s="7">
        <f t="shared" ref="E17:E19" si="11">C17*D17</f>
        <v>16</v>
      </c>
      <c r="F17" s="6">
        <v>0</v>
      </c>
      <c r="G17" s="7">
        <f>D17*F17</f>
        <v>0</v>
      </c>
      <c r="H17" s="7">
        <f>E17*F17</f>
        <v>0</v>
      </c>
      <c r="I17" s="7">
        <f t="shared" si="8"/>
        <v>0</v>
      </c>
      <c r="J17" s="7">
        <f t="shared" si="9"/>
        <v>0</v>
      </c>
      <c r="K17" s="8">
        <f t="shared" si="10"/>
        <v>0</v>
      </c>
      <c r="L17" s="9">
        <f>H17*Inputs!$D$4+I17*Inputs!$D$6+J17*Inputs!$D$5</f>
        <v>0</v>
      </c>
    </row>
    <row r="18" spans="2:12" x14ac:dyDescent="0.25">
      <c r="B18" s="10" t="s">
        <v>198</v>
      </c>
      <c r="C18" s="15">
        <v>0.25</v>
      </c>
      <c r="D18" s="15">
        <v>2</v>
      </c>
      <c r="E18" s="7">
        <v>0</v>
      </c>
      <c r="F18" s="16">
        <v>0</v>
      </c>
      <c r="G18" s="7">
        <f t="shared" si="6"/>
        <v>0</v>
      </c>
      <c r="H18" s="17">
        <f t="shared" si="7"/>
        <v>0</v>
      </c>
      <c r="I18" s="17">
        <f t="shared" si="8"/>
        <v>0</v>
      </c>
      <c r="J18" s="17">
        <f t="shared" si="9"/>
        <v>0</v>
      </c>
      <c r="K18" s="18">
        <f t="shared" si="10"/>
        <v>0</v>
      </c>
      <c r="L18" s="9">
        <f>H18*Inputs!$D$4+I18*Inputs!$D$6+J18*Inputs!$D$5</f>
        <v>0</v>
      </c>
    </row>
    <row r="19" spans="2:12" x14ac:dyDescent="0.25">
      <c r="B19" s="14" t="s">
        <v>30</v>
      </c>
      <c r="C19" s="15">
        <v>0</v>
      </c>
      <c r="D19" s="15">
        <v>0</v>
      </c>
      <c r="E19" s="7">
        <f t="shared" si="11"/>
        <v>0</v>
      </c>
      <c r="F19" s="7">
        <v>0</v>
      </c>
      <c r="G19" s="7">
        <f t="shared" si="6"/>
        <v>0</v>
      </c>
      <c r="H19" s="17">
        <f t="shared" si="7"/>
        <v>0</v>
      </c>
      <c r="I19" s="17">
        <f t="shared" si="8"/>
        <v>0</v>
      </c>
      <c r="J19" s="17">
        <f t="shared" si="9"/>
        <v>0</v>
      </c>
      <c r="K19" s="18">
        <f t="shared" si="10"/>
        <v>0</v>
      </c>
      <c r="L19" s="9">
        <f>H19*Inputs!$D$4+I19*Inputs!$D$6+J19*Inputs!$D$5</f>
        <v>0</v>
      </c>
    </row>
    <row r="20" spans="2:12" x14ac:dyDescent="0.25">
      <c r="B20" s="256" t="s">
        <v>23</v>
      </c>
      <c r="C20" s="257"/>
      <c r="D20" s="257"/>
      <c r="E20" s="257"/>
      <c r="F20" s="257"/>
      <c r="G20" s="19"/>
      <c r="H20" s="249">
        <f>SUM(H16:J19)</f>
        <v>0</v>
      </c>
      <c r="I20" s="250"/>
      <c r="J20" s="250"/>
      <c r="K20" s="251"/>
      <c r="L20" s="20">
        <f>SUM(L16:L19)</f>
        <v>0</v>
      </c>
    </row>
    <row r="21" spans="2:12" x14ac:dyDescent="0.25">
      <c r="B21" s="252" t="s">
        <v>24</v>
      </c>
      <c r="C21" s="253"/>
      <c r="D21" s="253"/>
      <c r="E21" s="253"/>
      <c r="F21" s="253"/>
      <c r="G21" s="19"/>
      <c r="H21" s="21"/>
      <c r="I21" s="21"/>
      <c r="J21" s="21"/>
      <c r="K21" s="22"/>
      <c r="L21" s="23">
        <f>ROUND(SUM(L20,L15), -2)</f>
        <v>0</v>
      </c>
    </row>
    <row r="22" spans="2:12" x14ac:dyDescent="0.25">
      <c r="B22" s="252" t="s">
        <v>206</v>
      </c>
      <c r="C22" s="253"/>
      <c r="D22" s="253"/>
      <c r="E22" s="253"/>
      <c r="F22" s="253"/>
      <c r="G22" s="19"/>
      <c r="H22" s="21"/>
      <c r="I22" s="21"/>
      <c r="J22" s="21"/>
      <c r="K22" s="22"/>
      <c r="L22" s="24">
        <v>0</v>
      </c>
    </row>
    <row r="23" spans="2:12" ht="15.75" thickBot="1" x14ac:dyDescent="0.3">
      <c r="B23" s="254" t="s">
        <v>25</v>
      </c>
      <c r="C23" s="255"/>
      <c r="D23" s="255"/>
      <c r="E23" s="255"/>
      <c r="F23" s="255"/>
      <c r="G23" s="25">
        <f>SUM(G16:G19,G7:G14)</f>
        <v>0</v>
      </c>
      <c r="H23" s="26"/>
      <c r="I23" s="26"/>
      <c r="J23" s="26"/>
      <c r="K23" s="27"/>
      <c r="L23" s="28">
        <f>ROUND(L21+L22,-2)</f>
        <v>0</v>
      </c>
    </row>
    <row r="24" spans="2:12" x14ac:dyDescent="0.25">
      <c r="K24" s="29"/>
    </row>
    <row r="25" spans="2:12" x14ac:dyDescent="0.25">
      <c r="B25" s="30" t="s">
        <v>26</v>
      </c>
      <c r="C25" s="31"/>
      <c r="D25" s="31"/>
      <c r="E25" s="31"/>
      <c r="F25" s="31"/>
      <c r="G25" s="31"/>
      <c r="H25" s="31"/>
      <c r="I25" s="31"/>
      <c r="J25" s="31"/>
      <c r="K25" s="31"/>
      <c r="L25" s="31"/>
    </row>
    <row r="26" spans="2:12" x14ac:dyDescent="0.25">
      <c r="B26" s="146" t="s">
        <v>212</v>
      </c>
      <c r="C26" s="146"/>
      <c r="D26" s="146"/>
      <c r="E26" s="146"/>
      <c r="F26" s="146"/>
      <c r="G26" s="146"/>
      <c r="H26" s="146"/>
      <c r="I26" s="146"/>
      <c r="J26" s="146"/>
      <c r="K26" s="146"/>
      <c r="L26" s="146"/>
    </row>
    <row r="27" spans="2:12" ht="42.75" customHeight="1" x14ac:dyDescent="0.25">
      <c r="B27" s="232" t="s">
        <v>156</v>
      </c>
      <c r="C27" s="232"/>
      <c r="D27" s="232"/>
      <c r="E27" s="232"/>
      <c r="F27" s="232"/>
      <c r="G27" s="232"/>
      <c r="H27" s="232"/>
      <c r="I27" s="232"/>
      <c r="J27" s="232"/>
      <c r="K27" s="232"/>
      <c r="L27" s="232"/>
    </row>
    <row r="28" spans="2:12" x14ac:dyDescent="0.25">
      <c r="B28" s="146" t="s">
        <v>29</v>
      </c>
      <c r="C28" s="156"/>
      <c r="D28" s="156"/>
      <c r="E28" s="156"/>
      <c r="F28" s="156"/>
      <c r="G28" s="156"/>
      <c r="H28" s="156"/>
      <c r="I28" s="156"/>
      <c r="J28" s="156"/>
      <c r="K28" s="157"/>
      <c r="L28" s="157"/>
    </row>
    <row r="29" spans="2:12" x14ac:dyDescent="0.25">
      <c r="B29" s="146" t="s">
        <v>167</v>
      </c>
      <c r="C29" s="156"/>
      <c r="D29" s="156"/>
      <c r="E29" s="156"/>
      <c r="F29" s="156"/>
      <c r="G29" s="156"/>
      <c r="H29" s="156"/>
      <c r="I29" s="156"/>
      <c r="J29" s="156"/>
      <c r="K29" s="199"/>
      <c r="L29" s="199"/>
    </row>
    <row r="30" spans="2:12" ht="51.95" customHeight="1" x14ac:dyDescent="0.25">
      <c r="B30" s="227" t="s">
        <v>208</v>
      </c>
      <c r="C30" s="227"/>
      <c r="D30" s="227"/>
      <c r="E30" s="227"/>
      <c r="F30" s="227"/>
      <c r="G30" s="227"/>
      <c r="H30" s="227"/>
      <c r="I30" s="227"/>
      <c r="J30" s="227"/>
      <c r="K30" s="227"/>
      <c r="L30" s="227"/>
    </row>
    <row r="31" spans="2:12" x14ac:dyDescent="0.25">
      <c r="B31" s="146" t="s">
        <v>199</v>
      </c>
      <c r="C31" s="156"/>
      <c r="D31" s="156"/>
      <c r="E31" s="156"/>
      <c r="F31" s="156"/>
      <c r="G31" s="156"/>
      <c r="H31" s="156"/>
      <c r="I31" s="156"/>
      <c r="J31" s="156"/>
      <c r="K31" s="199"/>
      <c r="L31" s="199"/>
    </row>
    <row r="32" spans="2:12" ht="28.5" customHeight="1" x14ac:dyDescent="0.25">
      <c r="B32" s="232" t="s">
        <v>200</v>
      </c>
      <c r="C32" s="232"/>
      <c r="D32" s="232"/>
      <c r="E32" s="232"/>
      <c r="F32" s="232"/>
      <c r="G32" s="232"/>
      <c r="H32" s="232"/>
      <c r="I32" s="232"/>
      <c r="J32" s="232"/>
      <c r="K32" s="232"/>
      <c r="L32" s="232"/>
    </row>
    <row r="33" spans="2:12" x14ac:dyDescent="0.25">
      <c r="B33" s="146" t="s">
        <v>201</v>
      </c>
      <c r="C33" s="156"/>
      <c r="D33" s="156"/>
      <c r="E33" s="156"/>
      <c r="F33" s="156"/>
      <c r="G33" s="156"/>
      <c r="H33" s="156"/>
      <c r="I33" s="156"/>
      <c r="J33" s="156"/>
      <c r="K33" s="199"/>
      <c r="L33" s="199"/>
    </row>
    <row r="34" spans="2:12" x14ac:dyDescent="0.25">
      <c r="B34" s="146" t="s">
        <v>202</v>
      </c>
      <c r="C34" s="156"/>
      <c r="D34" s="156"/>
      <c r="E34" s="156"/>
      <c r="F34" s="156"/>
      <c r="G34" s="156"/>
      <c r="H34" s="156"/>
      <c r="I34" s="156"/>
      <c r="J34" s="156"/>
      <c r="K34" s="158"/>
      <c r="L34" s="158"/>
    </row>
    <row r="35" spans="2:12" ht="28.5" customHeight="1" x14ac:dyDescent="0.25">
      <c r="B35" s="227" t="s">
        <v>203</v>
      </c>
      <c r="C35" s="227"/>
      <c r="D35" s="227"/>
      <c r="E35" s="227"/>
      <c r="F35" s="227"/>
      <c r="G35" s="227"/>
      <c r="H35" s="227"/>
      <c r="I35" s="227"/>
      <c r="J35" s="227"/>
      <c r="K35" s="227"/>
      <c r="L35" s="227"/>
    </row>
    <row r="36" spans="2:12" ht="51.75" customHeight="1" x14ac:dyDescent="0.25">
      <c r="B36" s="227" t="s">
        <v>204</v>
      </c>
      <c r="C36" s="227"/>
      <c r="D36" s="227"/>
      <c r="E36" s="227"/>
      <c r="F36" s="227"/>
      <c r="G36" s="227"/>
      <c r="H36" s="227"/>
      <c r="I36" s="227"/>
      <c r="J36" s="227"/>
      <c r="K36" s="227"/>
      <c r="L36" s="227"/>
    </row>
    <row r="37" spans="2:12" x14ac:dyDescent="0.25">
      <c r="B37" s="32" t="s">
        <v>205</v>
      </c>
      <c r="C37" s="33"/>
      <c r="D37" s="33"/>
      <c r="E37" s="33"/>
      <c r="F37" s="33"/>
      <c r="G37" s="33"/>
      <c r="H37" s="33"/>
      <c r="I37" s="33"/>
      <c r="J37" s="33"/>
      <c r="K37" s="35"/>
      <c r="L37" s="35"/>
    </row>
    <row r="38" spans="2:12" ht="33.75" customHeight="1" x14ac:dyDescent="0.25">
      <c r="B38" s="227" t="s">
        <v>207</v>
      </c>
      <c r="C38" s="227"/>
      <c r="D38" s="227"/>
      <c r="E38" s="227"/>
      <c r="F38" s="227"/>
      <c r="G38" s="227"/>
      <c r="H38" s="227"/>
      <c r="I38" s="227"/>
      <c r="J38" s="227"/>
      <c r="K38" s="227"/>
      <c r="L38" s="227"/>
    </row>
  </sheetData>
  <mergeCells count="25">
    <mergeCell ref="B38:L38"/>
    <mergeCell ref="B1:L2"/>
    <mergeCell ref="B3:B6"/>
    <mergeCell ref="C4:C6"/>
    <mergeCell ref="D4:D6"/>
    <mergeCell ref="E4:E6"/>
    <mergeCell ref="F4:F6"/>
    <mergeCell ref="G4:G6"/>
    <mergeCell ref="H4:H6"/>
    <mergeCell ref="I4:I6"/>
    <mergeCell ref="J4:J6"/>
    <mergeCell ref="K4:K6"/>
    <mergeCell ref="L4:L6"/>
    <mergeCell ref="B15:G15"/>
    <mergeCell ref="H15:K15"/>
    <mergeCell ref="B20:F20"/>
    <mergeCell ref="H20:K20"/>
    <mergeCell ref="B32:L32"/>
    <mergeCell ref="B35:L35"/>
    <mergeCell ref="B36:L36"/>
    <mergeCell ref="B21:F21"/>
    <mergeCell ref="B22:F22"/>
    <mergeCell ref="B23:F23"/>
    <mergeCell ref="B27:L27"/>
    <mergeCell ref="B30:L3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5"/>
  <sheetViews>
    <sheetView workbookViewId="0">
      <selection activeCell="G8" sqref="G8"/>
    </sheetView>
  </sheetViews>
  <sheetFormatPr defaultRowHeight="15" x14ac:dyDescent="0.25"/>
  <cols>
    <col min="1" max="1" width="2.7109375" customWidth="1"/>
    <col min="3" max="3" width="12.7109375" customWidth="1"/>
    <col min="4" max="4" width="12.140625" customWidth="1"/>
    <col min="5" max="5" width="11.7109375" customWidth="1"/>
    <col min="6" max="7" width="14.7109375" customWidth="1"/>
    <col min="8" max="8" width="17.7109375" customWidth="1"/>
    <col min="9" max="9" width="14.28515625" customWidth="1"/>
  </cols>
  <sheetData>
    <row r="1" spans="2:9" ht="59.25" customHeight="1" thickBot="1" x14ac:dyDescent="0.3">
      <c r="B1" s="236" t="s">
        <v>191</v>
      </c>
      <c r="C1" s="236"/>
      <c r="D1" s="236"/>
      <c r="E1" s="236"/>
      <c r="F1" s="236"/>
      <c r="G1" s="236"/>
      <c r="H1" s="236"/>
      <c r="I1" s="236"/>
    </row>
    <row r="2" spans="2:9" ht="39" thickBot="1" x14ac:dyDescent="0.3">
      <c r="B2" s="159" t="s">
        <v>168</v>
      </c>
      <c r="C2" s="160" t="s">
        <v>169</v>
      </c>
      <c r="D2" s="160" t="s">
        <v>170</v>
      </c>
      <c r="E2" s="160" t="s">
        <v>171</v>
      </c>
      <c r="F2" s="160" t="s">
        <v>172</v>
      </c>
      <c r="G2" s="160" t="s">
        <v>173</v>
      </c>
      <c r="H2" s="160" t="s">
        <v>190</v>
      </c>
      <c r="I2" s="161" t="s">
        <v>174</v>
      </c>
    </row>
    <row r="3" spans="2:9" ht="15.75" thickTop="1" x14ac:dyDescent="0.25">
      <c r="B3" s="162">
        <v>1</v>
      </c>
      <c r="C3" s="163">
        <f>SUM('TBL1-YR1'!H7:H14,'TBL1-YR1'!H16:H19)</f>
        <v>320</v>
      </c>
      <c r="D3" s="163">
        <f>C3*0.1</f>
        <v>32</v>
      </c>
      <c r="E3" s="163">
        <f>C3*0.05</f>
        <v>16</v>
      </c>
      <c r="F3" s="164">
        <f>SUM(C3:E3)</f>
        <v>368</v>
      </c>
      <c r="G3" s="165">
        <f>ROUND('TBL1-YR1'!L21,-3)</f>
        <v>32000</v>
      </c>
      <c r="H3" s="166">
        <f>'TBL1-YR1'!L22</f>
        <v>0</v>
      </c>
      <c r="I3" s="167">
        <f>G3+H3</f>
        <v>32000</v>
      </c>
    </row>
    <row r="4" spans="2:9" x14ac:dyDescent="0.25">
      <c r="B4" s="168">
        <v>2</v>
      </c>
      <c r="C4" s="164">
        <f>SUM('TBL2-YR2'!H7:H14,'TBL2-YR2'!H16:H19)</f>
        <v>0</v>
      </c>
      <c r="D4" s="164">
        <f t="shared" ref="D4:D5" si="0">C4*0.1</f>
        <v>0</v>
      </c>
      <c r="E4" s="164">
        <f t="shared" ref="E4:E5" si="1">C4*0.05</f>
        <v>0</v>
      </c>
      <c r="F4" s="164">
        <f t="shared" ref="F4:F5" si="2">SUM(C4:E4)</f>
        <v>0</v>
      </c>
      <c r="G4" s="166">
        <f>'TBL2-YR2'!L21</f>
        <v>0</v>
      </c>
      <c r="H4" s="166">
        <f>'TBL2-YR2'!L22</f>
        <v>0</v>
      </c>
      <c r="I4" s="169">
        <f>G4+H4</f>
        <v>0</v>
      </c>
    </row>
    <row r="5" spans="2:9" ht="15.75" thickBot="1" x14ac:dyDescent="0.3">
      <c r="B5" s="170">
        <v>3</v>
      </c>
      <c r="C5" s="171">
        <f>SUM('TBL3-YR3'!H7:H14,'TBL3-YR3'!H16:H19)</f>
        <v>0</v>
      </c>
      <c r="D5" s="171">
        <f t="shared" si="0"/>
        <v>0</v>
      </c>
      <c r="E5" s="171">
        <f t="shared" si="1"/>
        <v>0</v>
      </c>
      <c r="F5" s="171">
        <f t="shared" si="2"/>
        <v>0</v>
      </c>
      <c r="G5" s="172">
        <f>'TBL3-YR3'!L21</f>
        <v>0</v>
      </c>
      <c r="H5" s="172">
        <f>'TBL3-YR3'!L22</f>
        <v>0</v>
      </c>
      <c r="I5" s="173">
        <f>G5+H5</f>
        <v>0</v>
      </c>
    </row>
    <row r="6" spans="2:9" ht="15.75" thickTop="1" x14ac:dyDescent="0.25">
      <c r="B6" s="162" t="s">
        <v>175</v>
      </c>
      <c r="C6" s="163">
        <f t="shared" ref="C6:I6" si="3">SUM(C3:C5)</f>
        <v>320</v>
      </c>
      <c r="D6" s="163">
        <f t="shared" si="3"/>
        <v>32</v>
      </c>
      <c r="E6" s="163">
        <f t="shared" si="3"/>
        <v>16</v>
      </c>
      <c r="F6" s="163">
        <f t="shared" si="3"/>
        <v>368</v>
      </c>
      <c r="G6" s="165">
        <f t="shared" si="3"/>
        <v>32000</v>
      </c>
      <c r="H6" s="165">
        <f t="shared" si="3"/>
        <v>0</v>
      </c>
      <c r="I6" s="167">
        <f t="shared" si="3"/>
        <v>32000</v>
      </c>
    </row>
    <row r="7" spans="2:9" ht="15.75" thickBot="1" x14ac:dyDescent="0.3">
      <c r="B7" s="174" t="s">
        <v>176</v>
      </c>
      <c r="C7" s="175">
        <f t="shared" ref="C7:H7" si="4">AVERAGE(C3:C5)</f>
        <v>106.66666666666667</v>
      </c>
      <c r="D7" s="175">
        <f t="shared" si="4"/>
        <v>10.666666666666666</v>
      </c>
      <c r="E7" s="193">
        <f t="shared" si="4"/>
        <v>5.333333333333333</v>
      </c>
      <c r="F7" s="175">
        <f t="shared" si="4"/>
        <v>122.66666666666667</v>
      </c>
      <c r="G7" s="176">
        <f>ROUND(AVERAGE(G3:G5),-3)</f>
        <v>11000</v>
      </c>
      <c r="H7" s="177">
        <f t="shared" si="4"/>
        <v>0</v>
      </c>
      <c r="I7" s="178">
        <f>ROUND(AVERAGE(I3:I5),-3)</f>
        <v>11000</v>
      </c>
    </row>
    <row r="8" spans="2:9" ht="15.75" thickBot="1" x14ac:dyDescent="0.3">
      <c r="B8" s="179"/>
      <c r="C8" s="180"/>
      <c r="D8" s="180"/>
      <c r="E8" s="180"/>
      <c r="F8" s="180"/>
      <c r="G8" s="180"/>
      <c r="H8" s="180"/>
      <c r="I8" s="181"/>
    </row>
    <row r="9" spans="2:9" ht="28.5" customHeight="1" thickBot="1" x14ac:dyDescent="0.3">
      <c r="B9" s="182" t="s">
        <v>168</v>
      </c>
      <c r="C9" s="183" t="s">
        <v>177</v>
      </c>
      <c r="D9" s="183" t="s">
        <v>178</v>
      </c>
      <c r="E9" s="183" t="s">
        <v>179</v>
      </c>
      <c r="F9" s="183" t="s">
        <v>180</v>
      </c>
      <c r="G9" s="183" t="s">
        <v>181</v>
      </c>
      <c r="H9" s="183" t="s">
        <v>182</v>
      </c>
      <c r="I9" s="184" t="s">
        <v>183</v>
      </c>
    </row>
    <row r="10" spans="2:9" ht="15.75" thickTop="1" x14ac:dyDescent="0.25">
      <c r="B10" s="162">
        <v>1</v>
      </c>
      <c r="C10" s="163">
        <f>MAX('TBL1-YR1'!F7:F14,'TBL1-YR1'!F16:F19)</f>
        <v>16</v>
      </c>
      <c r="D10" s="163">
        <f>SUM('TBL1-YR1'!G7:G14,'TBL1-YR1'!G16:G19)</f>
        <v>48</v>
      </c>
      <c r="E10" s="163">
        <f>SUM('TBL1-YR1'!H15:K15)</f>
        <v>73.600000000000009</v>
      </c>
      <c r="F10" s="163">
        <f>SUM('TBL1-YR1'!H20:K20)</f>
        <v>294.40000000000003</v>
      </c>
      <c r="G10" s="185">
        <f>E10+F10</f>
        <v>368.00000000000006</v>
      </c>
      <c r="H10" s="191">
        <f>ROUND(G10/D10,0)</f>
        <v>8</v>
      </c>
      <c r="I10" s="187">
        <f>G10/C10</f>
        <v>23.000000000000004</v>
      </c>
    </row>
    <row r="11" spans="2:9" x14ac:dyDescent="0.25">
      <c r="B11" s="168">
        <v>2</v>
      </c>
      <c r="C11" s="186">
        <f>C10</f>
        <v>16</v>
      </c>
      <c r="D11" s="164">
        <f>SUM('TBL2-YR2'!G7:G14,'TBL2-YR2'!G16:G19)</f>
        <v>0</v>
      </c>
      <c r="E11" s="164">
        <f>SUM('TBL2-YR2'!H15:K15)</f>
        <v>0</v>
      </c>
      <c r="F11" s="164">
        <f>SUM('TBL2-YR2'!H20:K20)</f>
        <v>0</v>
      </c>
      <c r="G11" s="164">
        <f>E11+F11</f>
        <v>0</v>
      </c>
      <c r="H11" s="164">
        <f t="shared" ref="H11:H12" si="5">ROUND(G11/C11,0)</f>
        <v>0</v>
      </c>
      <c r="I11" s="187">
        <v>0</v>
      </c>
    </row>
    <row r="12" spans="2:9" ht="15.75" thickBot="1" x14ac:dyDescent="0.3">
      <c r="B12" s="170">
        <v>3</v>
      </c>
      <c r="C12" s="188">
        <f>C10</f>
        <v>16</v>
      </c>
      <c r="D12" s="171">
        <f>SUM('TBL3-YR3'!G7:G14,'TBL3-YR3'!G16:G19)</f>
        <v>0</v>
      </c>
      <c r="E12" s="171">
        <f>SUM('TBL3-YR3'!H15:K15)</f>
        <v>0</v>
      </c>
      <c r="F12" s="171">
        <f>SUM('TBL3-YR3'!H20:K20)</f>
        <v>0</v>
      </c>
      <c r="G12" s="171">
        <f>E12+F12</f>
        <v>0</v>
      </c>
      <c r="H12" s="171">
        <f t="shared" si="5"/>
        <v>0</v>
      </c>
      <c r="I12" s="189">
        <v>0</v>
      </c>
    </row>
    <row r="13" spans="2:9" ht="15.75" thickTop="1" x14ac:dyDescent="0.25">
      <c r="B13" s="162" t="s">
        <v>175</v>
      </c>
      <c r="C13" s="163">
        <f t="shared" ref="C13:G13" si="6">SUM(C10:C12)</f>
        <v>48</v>
      </c>
      <c r="D13" s="163">
        <f t="shared" si="6"/>
        <v>48</v>
      </c>
      <c r="E13" s="163">
        <f t="shared" si="6"/>
        <v>73.600000000000009</v>
      </c>
      <c r="F13" s="163">
        <f t="shared" si="6"/>
        <v>294.40000000000003</v>
      </c>
      <c r="G13" s="163">
        <f t="shared" si="6"/>
        <v>368.00000000000006</v>
      </c>
      <c r="H13" s="192">
        <f>SUM(H10:H12)</f>
        <v>8</v>
      </c>
      <c r="I13" s="198">
        <f>SUM(I10:I12)</f>
        <v>23.000000000000004</v>
      </c>
    </row>
    <row r="14" spans="2:9" ht="15.75" thickBot="1" x14ac:dyDescent="0.3">
      <c r="B14" s="174" t="s">
        <v>176</v>
      </c>
      <c r="C14" s="175">
        <f t="shared" ref="C14:I14" si="7">AVERAGE(C10:C12)</f>
        <v>16</v>
      </c>
      <c r="D14" s="175">
        <f t="shared" si="7"/>
        <v>16</v>
      </c>
      <c r="E14" s="190">
        <f t="shared" si="7"/>
        <v>24.533333333333335</v>
      </c>
      <c r="F14" s="175">
        <f t="shared" si="7"/>
        <v>98.13333333333334</v>
      </c>
      <c r="G14" s="175">
        <f t="shared" si="7"/>
        <v>122.66666666666669</v>
      </c>
      <c r="H14" s="193">
        <f t="shared" si="7"/>
        <v>2.6666666666666665</v>
      </c>
      <c r="I14" s="197">
        <f t="shared" si="7"/>
        <v>7.6666666666666679</v>
      </c>
    </row>
    <row r="15" spans="2:9" x14ac:dyDescent="0.25">
      <c r="B15" t="str">
        <f>"(a) = Average annual additional costs per respondent: $"&amp;ROUND(I7/C14,-1)</f>
        <v>(a) = Average annual additional costs per respondent: $690</v>
      </c>
    </row>
  </sheetData>
  <mergeCells count="1">
    <mergeCell ref="B1:I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topLeftCell="A17" zoomScaleNormal="100" workbookViewId="0">
      <selection activeCell="B20" sqref="B20"/>
    </sheetView>
  </sheetViews>
  <sheetFormatPr defaultRowHeight="15" x14ac:dyDescent="0.25"/>
  <cols>
    <col min="1" max="1" width="2.7109375" customWidth="1"/>
    <col min="2" max="2" width="52.7109375" customWidth="1"/>
    <col min="3" max="3" width="11.7109375" customWidth="1"/>
    <col min="4" max="4" width="14.140625" customWidth="1"/>
    <col min="5" max="5" width="12.28515625" customWidth="1"/>
    <col min="6" max="6" width="9.7109375" customWidth="1"/>
    <col min="7" max="7" width="12.5703125" customWidth="1"/>
    <col min="8" max="8" width="12.85546875" customWidth="1"/>
    <col min="9" max="9" width="12.140625" customWidth="1"/>
  </cols>
  <sheetData>
    <row r="1" spans="2:10" ht="15.75" customHeight="1" x14ac:dyDescent="0.25">
      <c r="B1" s="235" t="s">
        <v>184</v>
      </c>
      <c r="C1" s="266"/>
      <c r="D1" s="266"/>
      <c r="E1" s="266"/>
      <c r="F1" s="266"/>
      <c r="G1" s="266"/>
      <c r="H1" s="266"/>
      <c r="I1" s="266"/>
      <c r="J1" s="266"/>
    </row>
    <row r="2" spans="2:10" ht="15.75" thickBot="1" x14ac:dyDescent="0.3">
      <c r="B2" s="267"/>
      <c r="C2" s="267"/>
      <c r="D2" s="267"/>
      <c r="E2" s="267"/>
      <c r="F2" s="267"/>
      <c r="G2" s="267"/>
      <c r="H2" s="267"/>
      <c r="I2" s="267"/>
      <c r="J2" s="267"/>
    </row>
    <row r="3" spans="2:10" x14ac:dyDescent="0.25">
      <c r="B3" s="268" t="s">
        <v>31</v>
      </c>
      <c r="C3" s="36" t="s">
        <v>1</v>
      </c>
      <c r="D3" s="36" t="s">
        <v>2</v>
      </c>
      <c r="E3" s="36" t="s">
        <v>3</v>
      </c>
      <c r="F3" s="36" t="s">
        <v>4</v>
      </c>
      <c r="G3" s="36" t="s">
        <v>5</v>
      </c>
      <c r="H3" s="36" t="s">
        <v>6</v>
      </c>
      <c r="I3" s="36" t="s">
        <v>7</v>
      </c>
      <c r="J3" s="37" t="s">
        <v>8</v>
      </c>
    </row>
    <row r="4" spans="2:10" x14ac:dyDescent="0.25">
      <c r="B4" s="269"/>
      <c r="C4" s="258" t="s">
        <v>32</v>
      </c>
      <c r="D4" s="258" t="s">
        <v>33</v>
      </c>
      <c r="E4" s="258" t="s">
        <v>34</v>
      </c>
      <c r="F4" s="258" t="s">
        <v>35</v>
      </c>
      <c r="G4" s="258" t="s">
        <v>36</v>
      </c>
      <c r="H4" s="258" t="s">
        <v>37</v>
      </c>
      <c r="I4" s="258" t="s">
        <v>38</v>
      </c>
      <c r="J4" s="263" t="s">
        <v>39</v>
      </c>
    </row>
    <row r="5" spans="2:10" x14ac:dyDescent="0.25">
      <c r="B5" s="269"/>
      <c r="C5" s="259"/>
      <c r="D5" s="259"/>
      <c r="E5" s="259"/>
      <c r="F5" s="259"/>
      <c r="G5" s="259"/>
      <c r="H5" s="261"/>
      <c r="I5" s="259"/>
      <c r="J5" s="264"/>
    </row>
    <row r="6" spans="2:10" ht="15.75" thickBot="1" x14ac:dyDescent="0.3">
      <c r="B6" s="270"/>
      <c r="C6" s="260"/>
      <c r="D6" s="260"/>
      <c r="E6" s="260"/>
      <c r="F6" s="260"/>
      <c r="G6" s="260"/>
      <c r="H6" s="262"/>
      <c r="I6" s="260"/>
      <c r="J6" s="265"/>
    </row>
    <row r="7" spans="2:10" x14ac:dyDescent="0.25">
      <c r="B7" s="38" t="s">
        <v>214</v>
      </c>
      <c r="C7" s="39">
        <v>24</v>
      </c>
      <c r="D7" s="39">
        <v>0</v>
      </c>
      <c r="E7" s="40">
        <f>C7*D7</f>
        <v>0</v>
      </c>
      <c r="F7" s="40">
        <v>0</v>
      </c>
      <c r="G7" s="40">
        <f>E7*F7</f>
        <v>0</v>
      </c>
      <c r="H7" s="41">
        <f t="shared" ref="H7:H14" si="0">G7*0.05</f>
        <v>0</v>
      </c>
      <c r="I7" s="41">
        <f t="shared" ref="I7:I8" si="1">G7*0.1</f>
        <v>0</v>
      </c>
      <c r="J7" s="42">
        <f>G7*Inputs!$D$16+H7*Inputs!$D$17+I7*Inputs!$D$18</f>
        <v>0</v>
      </c>
    </row>
    <row r="8" spans="2:10" x14ac:dyDescent="0.25">
      <c r="B8" s="43" t="s">
        <v>213</v>
      </c>
      <c r="C8" s="13">
        <v>24</v>
      </c>
      <c r="D8" s="44">
        <v>0</v>
      </c>
      <c r="E8" s="45">
        <f>C8*D8</f>
        <v>0</v>
      </c>
      <c r="F8" s="45">
        <v>0</v>
      </c>
      <c r="G8" s="45">
        <f>E8*F8</f>
        <v>0</v>
      </c>
      <c r="H8" s="46">
        <f t="shared" si="0"/>
        <v>0</v>
      </c>
      <c r="I8" s="46">
        <f t="shared" si="1"/>
        <v>0</v>
      </c>
      <c r="J8" s="47">
        <f>G8*Inputs!$D$16+H8*Inputs!$D$17+I8*Inputs!$D$18</f>
        <v>0</v>
      </c>
    </row>
    <row r="9" spans="2:10" x14ac:dyDescent="0.25">
      <c r="B9" s="43" t="s">
        <v>40</v>
      </c>
      <c r="C9" s="13"/>
      <c r="D9" s="13"/>
      <c r="E9" s="45"/>
      <c r="F9" s="45"/>
      <c r="G9" s="45"/>
      <c r="H9" s="45"/>
      <c r="I9" s="45"/>
      <c r="J9" s="49">
        <f>G9*Inputs!$D$16+H9*Inputs!$D$17+I9*Inputs!$D$18</f>
        <v>0</v>
      </c>
    </row>
    <row r="10" spans="2:10" x14ac:dyDescent="0.25">
      <c r="B10" s="43" t="s">
        <v>44</v>
      </c>
      <c r="C10" s="13">
        <v>4</v>
      </c>
      <c r="D10" s="13">
        <v>1</v>
      </c>
      <c r="E10" s="45">
        <f t="shared" ref="E10:E14" si="2">C10*D10</f>
        <v>4</v>
      </c>
      <c r="F10" s="45">
        <v>0</v>
      </c>
      <c r="G10" s="45">
        <f t="shared" ref="G10:G14" si="3">E10*F10</f>
        <v>0</v>
      </c>
      <c r="H10" s="46">
        <f t="shared" si="0"/>
        <v>0</v>
      </c>
      <c r="I10" s="46">
        <f t="shared" ref="I10:I14" si="4">G10*0.1</f>
        <v>0</v>
      </c>
      <c r="J10" s="47">
        <f>G10*Inputs!$D$16+H10*Inputs!$D$17+I10*Inputs!$D$18</f>
        <v>0</v>
      </c>
    </row>
    <row r="11" spans="2:10" x14ac:dyDescent="0.25">
      <c r="B11" s="43" t="s">
        <v>43</v>
      </c>
      <c r="C11" s="13">
        <v>8</v>
      </c>
      <c r="D11" s="13">
        <v>1</v>
      </c>
      <c r="E11" s="45">
        <f t="shared" si="2"/>
        <v>8</v>
      </c>
      <c r="F11" s="45">
        <v>0</v>
      </c>
      <c r="G11" s="45">
        <f t="shared" si="3"/>
        <v>0</v>
      </c>
      <c r="H11" s="46">
        <f t="shared" si="0"/>
        <v>0</v>
      </c>
      <c r="I11" s="46">
        <f t="shared" si="4"/>
        <v>0</v>
      </c>
      <c r="J11" s="47">
        <f>G11*Inputs!$D$16+H11*Inputs!$D$17+I11*Inputs!$D$18</f>
        <v>0</v>
      </c>
    </row>
    <row r="12" spans="2:10" x14ac:dyDescent="0.25">
      <c r="B12" s="43" t="s">
        <v>47</v>
      </c>
      <c r="C12" s="13">
        <v>8</v>
      </c>
      <c r="D12" s="13">
        <v>1</v>
      </c>
      <c r="E12" s="45">
        <v>0</v>
      </c>
      <c r="F12" s="45">
        <v>0</v>
      </c>
      <c r="G12" s="45">
        <f t="shared" si="3"/>
        <v>0</v>
      </c>
      <c r="H12" s="46">
        <f t="shared" si="0"/>
        <v>0</v>
      </c>
      <c r="I12" s="46">
        <f t="shared" si="4"/>
        <v>0</v>
      </c>
      <c r="J12" s="47">
        <f>G12*Inputs!$D$16+H12*Inputs!$D$17+I12*Inputs!$D$18</f>
        <v>0</v>
      </c>
    </row>
    <row r="13" spans="2:10" x14ac:dyDescent="0.25">
      <c r="B13" s="43" t="s">
        <v>48</v>
      </c>
      <c r="C13" s="13">
        <v>12</v>
      </c>
      <c r="D13" s="13">
        <v>2</v>
      </c>
      <c r="E13" s="45">
        <v>0</v>
      </c>
      <c r="F13" s="45">
        <v>0</v>
      </c>
      <c r="G13" s="50">
        <f t="shared" si="3"/>
        <v>0</v>
      </c>
      <c r="H13" s="46">
        <f t="shared" si="0"/>
        <v>0</v>
      </c>
      <c r="I13" s="46">
        <f t="shared" si="4"/>
        <v>0</v>
      </c>
      <c r="J13" s="47">
        <f>G13*Inputs!$D$16+H13*Inputs!$D$17+I13*Inputs!$D$18</f>
        <v>0</v>
      </c>
    </row>
    <row r="14" spans="2:10" x14ac:dyDescent="0.25">
      <c r="B14" s="48" t="s">
        <v>49</v>
      </c>
      <c r="C14" s="51">
        <v>2</v>
      </c>
      <c r="D14" s="51">
        <v>2</v>
      </c>
      <c r="E14" s="52">
        <f t="shared" si="2"/>
        <v>4</v>
      </c>
      <c r="F14" s="45">
        <v>16</v>
      </c>
      <c r="G14" s="50">
        <f t="shared" si="3"/>
        <v>64</v>
      </c>
      <c r="H14" s="46">
        <f t="shared" si="0"/>
        <v>3.2</v>
      </c>
      <c r="I14" s="46">
        <f t="shared" si="4"/>
        <v>6.4</v>
      </c>
      <c r="J14" s="47">
        <f>G14*Inputs!$D$16+H14*Inputs!$D$17+I14*Inputs!$D$18</f>
        <v>3450.9824000000003</v>
      </c>
    </row>
    <row r="15" spans="2:10" ht="15.75" thickBot="1" x14ac:dyDescent="0.3">
      <c r="B15" s="271" t="s">
        <v>41</v>
      </c>
      <c r="C15" s="272"/>
      <c r="D15" s="272"/>
      <c r="E15" s="272"/>
      <c r="F15" s="273"/>
      <c r="G15" s="277">
        <f>ROUND(SUM(G7:I14),0)</f>
        <v>74</v>
      </c>
      <c r="H15" s="277"/>
      <c r="I15" s="278"/>
      <c r="J15" s="53">
        <f>ROUND(SUM(J7:J14),-2)</f>
        <v>3500</v>
      </c>
    </row>
    <row r="17" spans="2:12" x14ac:dyDescent="0.25">
      <c r="B17" s="54" t="s">
        <v>26</v>
      </c>
    </row>
    <row r="18" spans="2:12" x14ac:dyDescent="0.25">
      <c r="B18" s="227" t="s">
        <v>211</v>
      </c>
      <c r="C18" s="227"/>
      <c r="D18" s="227"/>
      <c r="E18" s="227"/>
      <c r="F18" s="227"/>
      <c r="G18" s="227"/>
      <c r="H18" s="227"/>
      <c r="I18" s="227"/>
      <c r="J18" s="227"/>
    </row>
    <row r="19" spans="2:12" ht="45" customHeight="1" x14ac:dyDescent="0.25">
      <c r="B19" s="274" t="s">
        <v>42</v>
      </c>
      <c r="C19" s="275"/>
      <c r="D19" s="275"/>
      <c r="E19" s="275"/>
      <c r="F19" s="275"/>
      <c r="G19" s="275"/>
      <c r="H19" s="275"/>
      <c r="I19" s="275"/>
      <c r="J19" s="275"/>
    </row>
    <row r="20" spans="2:12" ht="25.5" customHeight="1" x14ac:dyDescent="0.25">
      <c r="B20" s="32" t="s">
        <v>53</v>
      </c>
      <c r="C20" s="33"/>
      <c r="D20" s="33"/>
      <c r="E20" s="33"/>
      <c r="F20" s="33"/>
      <c r="G20" s="33"/>
      <c r="H20" s="33"/>
      <c r="I20" s="33"/>
      <c r="J20" s="33"/>
    </row>
    <row r="21" spans="2:12" ht="57" customHeight="1" x14ac:dyDescent="0.25">
      <c r="B21" s="227" t="s">
        <v>210</v>
      </c>
      <c r="C21" s="227"/>
      <c r="D21" s="227"/>
      <c r="E21" s="227"/>
      <c r="F21" s="227"/>
      <c r="G21" s="227"/>
      <c r="H21" s="227"/>
      <c r="I21" s="227"/>
      <c r="J21" s="227"/>
      <c r="K21" s="227"/>
      <c r="L21" s="227"/>
    </row>
    <row r="22" spans="2:12" x14ac:dyDescent="0.25">
      <c r="B22" s="32" t="s">
        <v>45</v>
      </c>
    </row>
    <row r="23" spans="2:12" x14ac:dyDescent="0.25">
      <c r="B23" s="32" t="s">
        <v>46</v>
      </c>
    </row>
    <row r="24" spans="2:12" x14ac:dyDescent="0.25">
      <c r="B24" s="32" t="s">
        <v>51</v>
      </c>
    </row>
    <row r="25" spans="2:12" x14ac:dyDescent="0.25">
      <c r="B25" s="32" t="s">
        <v>52</v>
      </c>
    </row>
    <row r="26" spans="2:12" ht="27" customHeight="1" x14ac:dyDescent="0.25">
      <c r="B26" s="276" t="s">
        <v>50</v>
      </c>
      <c r="C26" s="276"/>
      <c r="D26" s="276"/>
      <c r="E26" s="276"/>
      <c r="F26" s="276"/>
      <c r="G26" s="276"/>
      <c r="H26" s="276"/>
      <c r="I26" s="276"/>
      <c r="J26" s="276"/>
    </row>
  </sheetData>
  <mergeCells count="16">
    <mergeCell ref="B15:F15"/>
    <mergeCell ref="B18:J18"/>
    <mergeCell ref="B19:J19"/>
    <mergeCell ref="B26:J26"/>
    <mergeCell ref="G15:I15"/>
    <mergeCell ref="B21:L21"/>
    <mergeCell ref="G4:G6"/>
    <mergeCell ref="H4:H6"/>
    <mergeCell ref="I4:I6"/>
    <mergeCell ref="J4:J6"/>
    <mergeCell ref="B1:J2"/>
    <mergeCell ref="B3:B6"/>
    <mergeCell ref="C4:C6"/>
    <mergeCell ref="D4:D6"/>
    <mergeCell ref="E4:E6"/>
    <mergeCell ref="F4:F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topLeftCell="A17" zoomScaleNormal="100" workbookViewId="0">
      <selection activeCell="B21" sqref="B21:L21"/>
    </sheetView>
  </sheetViews>
  <sheetFormatPr defaultRowHeight="15" x14ac:dyDescent="0.25"/>
  <cols>
    <col min="1" max="1" width="2.7109375" customWidth="1"/>
    <col min="2" max="2" width="52.7109375" customWidth="1"/>
    <col min="3" max="3" width="11.7109375" customWidth="1"/>
    <col min="4" max="4" width="14.140625" customWidth="1"/>
    <col min="5" max="5" width="12.28515625" customWidth="1"/>
    <col min="6" max="6" width="9.7109375" customWidth="1"/>
    <col min="7" max="7" width="12.5703125" customWidth="1"/>
    <col min="8" max="8" width="12.85546875" customWidth="1"/>
    <col min="9" max="9" width="12.140625" customWidth="1"/>
  </cols>
  <sheetData>
    <row r="1" spans="2:10" ht="15.75" customHeight="1" x14ac:dyDescent="0.25">
      <c r="B1" s="235" t="s">
        <v>185</v>
      </c>
      <c r="C1" s="266"/>
      <c r="D1" s="266"/>
      <c r="E1" s="266"/>
      <c r="F1" s="266"/>
      <c r="G1" s="266"/>
      <c r="H1" s="266"/>
      <c r="I1" s="266"/>
      <c r="J1" s="266"/>
    </row>
    <row r="2" spans="2:10" ht="15.75" thickBot="1" x14ac:dyDescent="0.3">
      <c r="B2" s="267"/>
      <c r="C2" s="267"/>
      <c r="D2" s="267"/>
      <c r="E2" s="267"/>
      <c r="F2" s="267"/>
      <c r="G2" s="267"/>
      <c r="H2" s="267"/>
      <c r="I2" s="267"/>
      <c r="J2" s="267"/>
    </row>
    <row r="3" spans="2:10" x14ac:dyDescent="0.25">
      <c r="B3" s="268" t="s">
        <v>31</v>
      </c>
      <c r="C3" s="36" t="s">
        <v>1</v>
      </c>
      <c r="D3" s="36" t="s">
        <v>2</v>
      </c>
      <c r="E3" s="36" t="s">
        <v>3</v>
      </c>
      <c r="F3" s="36" t="s">
        <v>4</v>
      </c>
      <c r="G3" s="36" t="s">
        <v>5</v>
      </c>
      <c r="H3" s="36" t="s">
        <v>6</v>
      </c>
      <c r="I3" s="36" t="s">
        <v>7</v>
      </c>
      <c r="J3" s="37" t="s">
        <v>8</v>
      </c>
    </row>
    <row r="4" spans="2:10" x14ac:dyDescent="0.25">
      <c r="B4" s="269"/>
      <c r="C4" s="258" t="s">
        <v>32</v>
      </c>
      <c r="D4" s="258" t="s">
        <v>33</v>
      </c>
      <c r="E4" s="258" t="s">
        <v>34</v>
      </c>
      <c r="F4" s="258" t="s">
        <v>35</v>
      </c>
      <c r="G4" s="258" t="s">
        <v>36</v>
      </c>
      <c r="H4" s="258" t="s">
        <v>37</v>
      </c>
      <c r="I4" s="258" t="s">
        <v>38</v>
      </c>
      <c r="J4" s="263" t="s">
        <v>39</v>
      </c>
    </row>
    <row r="5" spans="2:10" x14ac:dyDescent="0.25">
      <c r="B5" s="269"/>
      <c r="C5" s="259"/>
      <c r="D5" s="259"/>
      <c r="E5" s="259"/>
      <c r="F5" s="259"/>
      <c r="G5" s="259"/>
      <c r="H5" s="261"/>
      <c r="I5" s="259"/>
      <c r="J5" s="264"/>
    </row>
    <row r="6" spans="2:10" ht="15.75" thickBot="1" x14ac:dyDescent="0.3">
      <c r="B6" s="270"/>
      <c r="C6" s="260"/>
      <c r="D6" s="260"/>
      <c r="E6" s="260"/>
      <c r="F6" s="260"/>
      <c r="G6" s="260"/>
      <c r="H6" s="262"/>
      <c r="I6" s="260"/>
      <c r="J6" s="265"/>
    </row>
    <row r="7" spans="2:10" x14ac:dyDescent="0.25">
      <c r="B7" s="38" t="s">
        <v>214</v>
      </c>
      <c r="C7" s="39">
        <v>24</v>
      </c>
      <c r="D7" s="39">
        <v>0</v>
      </c>
      <c r="E7" s="40">
        <f>C7*D7</f>
        <v>0</v>
      </c>
      <c r="F7" s="40">
        <v>0</v>
      </c>
      <c r="G7" s="40">
        <f>E7*F7</f>
        <v>0</v>
      </c>
      <c r="H7" s="41">
        <f t="shared" ref="H7:H14" si="0">G7*0.05</f>
        <v>0</v>
      </c>
      <c r="I7" s="41">
        <f t="shared" ref="I7:I8" si="1">G7*0.1</f>
        <v>0</v>
      </c>
      <c r="J7" s="42">
        <f>G7*Inputs!$D$16+H7*Inputs!$D$17+I7*Inputs!$D$18</f>
        <v>0</v>
      </c>
    </row>
    <row r="8" spans="2:10" x14ac:dyDescent="0.25">
      <c r="B8" s="43" t="s">
        <v>213</v>
      </c>
      <c r="C8" s="13">
        <v>24</v>
      </c>
      <c r="D8" s="44">
        <v>0</v>
      </c>
      <c r="E8" s="45">
        <f>C8*D8</f>
        <v>0</v>
      </c>
      <c r="F8" s="45">
        <v>0</v>
      </c>
      <c r="G8" s="45">
        <f>E8*F8</f>
        <v>0</v>
      </c>
      <c r="H8" s="46">
        <f t="shared" si="0"/>
        <v>0</v>
      </c>
      <c r="I8" s="46">
        <f t="shared" si="1"/>
        <v>0</v>
      </c>
      <c r="J8" s="47">
        <f>G8*Inputs!$D$16+H8*Inputs!$D$17+I8*Inputs!$D$18</f>
        <v>0</v>
      </c>
    </row>
    <row r="9" spans="2:10" x14ac:dyDescent="0.25">
      <c r="B9" s="43" t="s">
        <v>40</v>
      </c>
      <c r="C9" s="13"/>
      <c r="D9" s="13"/>
      <c r="E9" s="45"/>
      <c r="F9" s="45"/>
      <c r="G9" s="45"/>
      <c r="H9" s="45"/>
      <c r="I9" s="45"/>
      <c r="J9" s="49">
        <f>G9*Inputs!$D$16+H9*Inputs!$D$17+I9*Inputs!$D$18</f>
        <v>0</v>
      </c>
    </row>
    <row r="10" spans="2:10" x14ac:dyDescent="0.25">
      <c r="B10" s="43" t="s">
        <v>44</v>
      </c>
      <c r="C10" s="13">
        <v>4</v>
      </c>
      <c r="D10" s="13">
        <v>1</v>
      </c>
      <c r="E10" s="45">
        <f t="shared" ref="E10:E14" si="2">C10*D10</f>
        <v>4</v>
      </c>
      <c r="F10" s="45">
        <v>0</v>
      </c>
      <c r="G10" s="45">
        <f t="shared" ref="G10:G14" si="3">E10*F10</f>
        <v>0</v>
      </c>
      <c r="H10" s="46">
        <f t="shared" si="0"/>
        <v>0</v>
      </c>
      <c r="I10" s="46">
        <f t="shared" ref="I10:I14" si="4">G10*0.1</f>
        <v>0</v>
      </c>
      <c r="J10" s="47">
        <f>G10*Inputs!$D$16+H10*Inputs!$D$17+I10*Inputs!$D$18</f>
        <v>0</v>
      </c>
    </row>
    <row r="11" spans="2:10" x14ac:dyDescent="0.25">
      <c r="B11" s="43" t="s">
        <v>43</v>
      </c>
      <c r="C11" s="13">
        <v>8</v>
      </c>
      <c r="D11" s="13">
        <v>1</v>
      </c>
      <c r="E11" s="45">
        <f t="shared" si="2"/>
        <v>8</v>
      </c>
      <c r="F11" s="45">
        <v>0</v>
      </c>
      <c r="G11" s="45">
        <f t="shared" si="3"/>
        <v>0</v>
      </c>
      <c r="H11" s="46">
        <f t="shared" si="0"/>
        <v>0</v>
      </c>
      <c r="I11" s="46">
        <f t="shared" si="4"/>
        <v>0</v>
      </c>
      <c r="J11" s="47">
        <f>G11*Inputs!$D$16+H11*Inputs!$D$17+I11*Inputs!$D$18</f>
        <v>0</v>
      </c>
    </row>
    <row r="12" spans="2:10" x14ac:dyDescent="0.25">
      <c r="B12" s="43" t="s">
        <v>47</v>
      </c>
      <c r="C12" s="13">
        <v>8</v>
      </c>
      <c r="D12" s="13">
        <v>1</v>
      </c>
      <c r="E12" s="45">
        <v>0</v>
      </c>
      <c r="F12" s="45">
        <v>0</v>
      </c>
      <c r="G12" s="45">
        <f t="shared" si="3"/>
        <v>0</v>
      </c>
      <c r="H12" s="46">
        <f t="shared" si="0"/>
        <v>0</v>
      </c>
      <c r="I12" s="46">
        <f t="shared" si="4"/>
        <v>0</v>
      </c>
      <c r="J12" s="47">
        <f>G12*Inputs!$D$16+H12*Inputs!$D$17+I12*Inputs!$D$18</f>
        <v>0</v>
      </c>
    </row>
    <row r="13" spans="2:10" x14ac:dyDescent="0.25">
      <c r="B13" s="43" t="s">
        <v>48</v>
      </c>
      <c r="C13" s="13">
        <v>12</v>
      </c>
      <c r="D13" s="13">
        <v>2</v>
      </c>
      <c r="E13" s="45">
        <v>0</v>
      </c>
      <c r="F13" s="45">
        <v>0</v>
      </c>
      <c r="G13" s="50">
        <f t="shared" si="3"/>
        <v>0</v>
      </c>
      <c r="H13" s="46">
        <f t="shared" si="0"/>
        <v>0</v>
      </c>
      <c r="I13" s="46">
        <f t="shared" si="4"/>
        <v>0</v>
      </c>
      <c r="J13" s="47">
        <f>G13*Inputs!$D$16+H13*Inputs!$D$17+I13*Inputs!$D$18</f>
        <v>0</v>
      </c>
    </row>
    <row r="14" spans="2:10" x14ac:dyDescent="0.25">
      <c r="B14" s="48" t="s">
        <v>49</v>
      </c>
      <c r="C14" s="51">
        <v>2</v>
      </c>
      <c r="D14" s="51">
        <v>2</v>
      </c>
      <c r="E14" s="52">
        <f t="shared" si="2"/>
        <v>4</v>
      </c>
      <c r="F14" s="45">
        <v>0</v>
      </c>
      <c r="G14" s="50">
        <f t="shared" si="3"/>
        <v>0</v>
      </c>
      <c r="H14" s="46">
        <f t="shared" si="0"/>
        <v>0</v>
      </c>
      <c r="I14" s="46">
        <f t="shared" si="4"/>
        <v>0</v>
      </c>
      <c r="J14" s="47">
        <f>G14*Inputs!$D$16+H14*Inputs!$D$17+I14*Inputs!$D$18</f>
        <v>0</v>
      </c>
    </row>
    <row r="15" spans="2:10" ht="15.75" thickBot="1" x14ac:dyDescent="0.3">
      <c r="B15" s="271" t="s">
        <v>41</v>
      </c>
      <c r="C15" s="272"/>
      <c r="D15" s="272"/>
      <c r="E15" s="272"/>
      <c r="F15" s="273"/>
      <c r="G15" s="277">
        <f>ROUND(SUM(G7:I14),0)</f>
        <v>0</v>
      </c>
      <c r="H15" s="277"/>
      <c r="I15" s="278"/>
      <c r="J15" s="53">
        <f>ROUND(SUM(J7:J14),-2)</f>
        <v>0</v>
      </c>
    </row>
    <row r="17" spans="2:12" x14ac:dyDescent="0.25">
      <c r="B17" s="54" t="s">
        <v>26</v>
      </c>
    </row>
    <row r="18" spans="2:12" ht="15" customHeight="1" x14ac:dyDescent="0.25">
      <c r="B18" s="227" t="s">
        <v>211</v>
      </c>
      <c r="C18" s="227"/>
      <c r="D18" s="227"/>
      <c r="E18" s="227"/>
      <c r="F18" s="227"/>
      <c r="G18" s="227"/>
      <c r="H18" s="227"/>
      <c r="I18" s="227"/>
      <c r="J18" s="227"/>
    </row>
    <row r="19" spans="2:12" ht="45" customHeight="1" x14ac:dyDescent="0.25">
      <c r="B19" s="274" t="s">
        <v>42</v>
      </c>
      <c r="C19" s="275"/>
      <c r="D19" s="275"/>
      <c r="E19" s="275"/>
      <c r="F19" s="275"/>
      <c r="G19" s="275"/>
      <c r="H19" s="275"/>
      <c r="I19" s="275"/>
      <c r="J19" s="275"/>
    </row>
    <row r="20" spans="2:12" x14ac:dyDescent="0.25">
      <c r="B20" s="32" t="s">
        <v>53</v>
      </c>
      <c r="C20" s="33"/>
      <c r="D20" s="33"/>
      <c r="E20" s="33"/>
      <c r="F20" s="33"/>
      <c r="G20" s="33"/>
      <c r="H20" s="33"/>
      <c r="I20" s="33"/>
      <c r="J20" s="33"/>
    </row>
    <row r="21" spans="2:12" ht="57" customHeight="1" x14ac:dyDescent="0.25">
      <c r="B21" s="227" t="s">
        <v>210</v>
      </c>
      <c r="C21" s="227"/>
      <c r="D21" s="227"/>
      <c r="E21" s="227"/>
      <c r="F21" s="227"/>
      <c r="G21" s="227"/>
      <c r="H21" s="227"/>
      <c r="I21" s="227"/>
      <c r="J21" s="227"/>
      <c r="K21" s="227"/>
      <c r="L21" s="227"/>
    </row>
    <row r="22" spans="2:12" x14ac:dyDescent="0.25">
      <c r="B22" s="32" t="s">
        <v>45</v>
      </c>
    </row>
    <row r="23" spans="2:12" x14ac:dyDescent="0.25">
      <c r="B23" s="32" t="s">
        <v>46</v>
      </c>
    </row>
    <row r="24" spans="2:12" x14ac:dyDescent="0.25">
      <c r="B24" s="32" t="s">
        <v>51</v>
      </c>
    </row>
    <row r="25" spans="2:12" x14ac:dyDescent="0.25">
      <c r="B25" s="32" t="s">
        <v>52</v>
      </c>
    </row>
    <row r="26" spans="2:12" ht="27" customHeight="1" x14ac:dyDescent="0.25">
      <c r="B26" s="276" t="s">
        <v>50</v>
      </c>
      <c r="C26" s="276"/>
      <c r="D26" s="276"/>
      <c r="E26" s="276"/>
      <c r="F26" s="276"/>
      <c r="G26" s="276"/>
      <c r="H26" s="276"/>
      <c r="I26" s="276"/>
      <c r="J26" s="276"/>
    </row>
  </sheetData>
  <mergeCells count="16">
    <mergeCell ref="B21:L21"/>
    <mergeCell ref="B26:J26"/>
    <mergeCell ref="B1:J2"/>
    <mergeCell ref="B3:B6"/>
    <mergeCell ref="C4:C6"/>
    <mergeCell ref="D4:D6"/>
    <mergeCell ref="E4:E6"/>
    <mergeCell ref="F4:F6"/>
    <mergeCell ref="G4:G6"/>
    <mergeCell ref="H4:H6"/>
    <mergeCell ref="I4:I6"/>
    <mergeCell ref="J4:J6"/>
    <mergeCell ref="B15:F15"/>
    <mergeCell ref="G15:I15"/>
    <mergeCell ref="B18:J18"/>
    <mergeCell ref="B19:J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Inputs</vt:lpstr>
      <vt:lpstr>Current ICR</vt:lpstr>
      <vt:lpstr>TBL1-YR1</vt:lpstr>
      <vt:lpstr>TBL2-YR2</vt:lpstr>
      <vt:lpstr>TBL3-YR3</vt:lpstr>
      <vt:lpstr>TBL4-SUMMARY</vt:lpstr>
      <vt:lpstr>TBL5-EPA-YR1</vt:lpstr>
      <vt:lpstr>TBL6-EPA-YR2</vt:lpstr>
      <vt:lpstr>TBL7-EPA-YR3</vt:lpstr>
      <vt:lpstr>TBL8-EPA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Lange</dc:creator>
  <cp:lastModifiedBy>Whitfield, Kaye</cp:lastModifiedBy>
  <cp:lastPrinted>2018-06-15T18:15:12Z</cp:lastPrinted>
  <dcterms:created xsi:type="dcterms:W3CDTF">2018-01-23T21:19:08Z</dcterms:created>
  <dcterms:modified xsi:type="dcterms:W3CDTF">2018-06-19T12:21:56Z</dcterms:modified>
</cp:coreProperties>
</file>