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20490" windowHeight="7230"/>
  </bookViews>
  <sheets>
    <sheet name="Table 1" sheetId="1" r:id="rId1"/>
    <sheet name="Table 2" sheetId="2" r:id="rId2"/>
    <sheet name="Capital and O&amp;M"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1" l="1"/>
  <c r="I54" i="1"/>
  <c r="I53" i="1"/>
  <c r="G6" i="3"/>
  <c r="G7" i="3"/>
  <c r="G9" i="3"/>
  <c r="G11" i="3" s="1"/>
  <c r="G10" i="3"/>
  <c r="G5" i="3"/>
  <c r="F10" i="3"/>
  <c r="F7" i="3" l="1"/>
  <c r="D10" i="3"/>
  <c r="D9" i="3"/>
  <c r="D7" i="3"/>
  <c r="D6" i="3"/>
  <c r="D5" i="3"/>
  <c r="D11" i="3" s="1"/>
  <c r="F20" i="2"/>
  <c r="I19" i="2"/>
  <c r="D8" i="2" l="1"/>
  <c r="F8" i="2" s="1"/>
  <c r="G8" i="2" s="1"/>
  <c r="D9" i="2"/>
  <c r="F9" i="2" s="1"/>
  <c r="G9" i="2" s="1"/>
  <c r="D13" i="2"/>
  <c r="F13" i="2" s="1"/>
  <c r="G13" i="2" s="1"/>
  <c r="D14" i="2"/>
  <c r="F14" i="2" s="1"/>
  <c r="G14" i="2" s="1"/>
  <c r="D15" i="2"/>
  <c r="F15" i="2" s="1"/>
  <c r="G15" i="2" s="1"/>
  <c r="D16" i="2"/>
  <c r="F16" i="2" s="1"/>
  <c r="G16" i="2" s="1"/>
  <c r="D17" i="2"/>
  <c r="F17" i="2" s="1"/>
  <c r="G17" i="2" s="1"/>
  <c r="D18" i="2"/>
  <c r="F18" i="2" s="1"/>
  <c r="G18" i="2" s="1"/>
  <c r="D6" i="2"/>
  <c r="F6" i="2" s="1"/>
  <c r="D10" i="1"/>
  <c r="F10" i="1" s="1"/>
  <c r="D11" i="1"/>
  <c r="F11" i="1" s="1"/>
  <c r="D13" i="1"/>
  <c r="F13" i="1" s="1"/>
  <c r="D14" i="1"/>
  <c r="F14" i="1" s="1"/>
  <c r="D15" i="1"/>
  <c r="F15" i="1" s="1"/>
  <c r="D17" i="1"/>
  <c r="F17" i="1" s="1"/>
  <c r="D18" i="1"/>
  <c r="F18" i="1" s="1"/>
  <c r="D20" i="1"/>
  <c r="F20" i="1" s="1"/>
  <c r="G20" i="1" s="1"/>
  <c r="D21" i="1"/>
  <c r="F21" i="1" s="1"/>
  <c r="D25" i="1"/>
  <c r="F25" i="1" s="1"/>
  <c r="D26" i="1"/>
  <c r="F26" i="1" s="1"/>
  <c r="D27" i="1"/>
  <c r="F27" i="1" s="1"/>
  <c r="D28" i="1"/>
  <c r="F28" i="1" s="1"/>
  <c r="D29" i="1"/>
  <c r="F29" i="1" s="1"/>
  <c r="D30" i="1"/>
  <c r="F30" i="1" s="1"/>
  <c r="D31" i="1"/>
  <c r="F31" i="1" s="1"/>
  <c r="D32" i="1"/>
  <c r="F32" i="1" s="1"/>
  <c r="D33" i="1"/>
  <c r="F33" i="1" s="1"/>
  <c r="D41" i="1"/>
  <c r="F41" i="1" s="1"/>
  <c r="D42" i="1"/>
  <c r="F42" i="1" s="1"/>
  <c r="G42" i="1" s="1"/>
  <c r="D43" i="1"/>
  <c r="F43" i="1" s="1"/>
  <c r="G43" i="1" s="1"/>
  <c r="D44" i="1"/>
  <c r="F44" i="1" s="1"/>
  <c r="G44" i="1" s="1"/>
  <c r="D45" i="1"/>
  <c r="F45" i="1" s="1"/>
  <c r="G45" i="1" s="1"/>
  <c r="D46" i="1"/>
  <c r="F46" i="1" s="1"/>
  <c r="G46" i="1" s="1"/>
  <c r="D47" i="1"/>
  <c r="F47" i="1" s="1"/>
  <c r="G47" i="1" s="1"/>
  <c r="D48" i="1"/>
  <c r="F48" i="1" s="1"/>
  <c r="G48" i="1" s="1"/>
  <c r="D8" i="1"/>
  <c r="F8" i="1" s="1"/>
  <c r="G6" i="2" l="1"/>
  <c r="I6" i="2" s="1"/>
  <c r="H6" i="2"/>
  <c r="H18" i="2"/>
  <c r="I18" i="2" s="1"/>
  <c r="H17" i="2"/>
  <c r="I17" i="2" s="1"/>
  <c r="H16" i="2"/>
  <c r="I16" i="2" s="1"/>
  <c r="H15" i="2"/>
  <c r="I15" i="2" s="1"/>
  <c r="H14" i="2"/>
  <c r="I14" i="2" s="1"/>
  <c r="H13" i="2"/>
  <c r="I13" i="2" s="1"/>
  <c r="H9" i="2"/>
  <c r="I9" i="2" s="1"/>
  <c r="H8" i="2"/>
  <c r="H8" i="1"/>
  <c r="G8" i="1"/>
  <c r="H30" i="1"/>
  <c r="G30" i="1"/>
  <c r="G26" i="1"/>
  <c r="H26" i="1"/>
  <c r="G18" i="1"/>
  <c r="H18" i="1"/>
  <c r="G13" i="1"/>
  <c r="H13" i="1"/>
  <c r="G31" i="1"/>
  <c r="H31" i="1"/>
  <c r="G33" i="1"/>
  <c r="H33" i="1"/>
  <c r="H29" i="1"/>
  <c r="G29" i="1"/>
  <c r="I29" i="1" s="1"/>
  <c r="H25" i="1"/>
  <c r="G25" i="1"/>
  <c r="G17" i="1"/>
  <c r="H17" i="1"/>
  <c r="G11" i="1"/>
  <c r="H11" i="1"/>
  <c r="H27" i="1"/>
  <c r="G27" i="1"/>
  <c r="I27" i="1" s="1"/>
  <c r="G14" i="1"/>
  <c r="H14" i="1"/>
  <c r="H32" i="1"/>
  <c r="G32" i="1"/>
  <c r="I32" i="1" s="1"/>
  <c r="G28" i="1"/>
  <c r="H28" i="1"/>
  <c r="G21" i="1"/>
  <c r="H21" i="1"/>
  <c r="G15" i="1"/>
  <c r="H15" i="1"/>
  <c r="G10" i="1"/>
  <c r="H10" i="1"/>
  <c r="H20" i="1"/>
  <c r="I20" i="1" s="1"/>
  <c r="H48" i="1"/>
  <c r="I48" i="1" s="1"/>
  <c r="H47" i="1"/>
  <c r="I47" i="1" s="1"/>
  <c r="H46" i="1"/>
  <c r="I46" i="1" s="1"/>
  <c r="H45" i="1"/>
  <c r="I45" i="1" s="1"/>
  <c r="H44" i="1"/>
  <c r="I44" i="1" s="1"/>
  <c r="H43" i="1"/>
  <c r="I43" i="1" s="1"/>
  <c r="H42" i="1"/>
  <c r="I42" i="1" s="1"/>
  <c r="G41" i="1"/>
  <c r="H41" i="1"/>
  <c r="I8" i="2" l="1"/>
  <c r="I20" i="2" s="1"/>
  <c r="I8" i="1"/>
  <c r="I26" i="1"/>
  <c r="I10" i="1"/>
  <c r="I21" i="1"/>
  <c r="I31" i="1"/>
  <c r="I18" i="1"/>
  <c r="I30" i="1"/>
  <c r="I28" i="1"/>
  <c r="I14" i="1"/>
  <c r="I25" i="1"/>
  <c r="I13" i="1"/>
  <c r="I33" i="1"/>
  <c r="I41" i="1"/>
  <c r="I51" i="1" s="1"/>
  <c r="F51" i="1"/>
  <c r="I15" i="1"/>
  <c r="I17" i="1"/>
  <c r="I11" i="1"/>
  <c r="F34" i="1"/>
  <c r="F52" i="1" l="1"/>
  <c r="I34" i="1"/>
  <c r="I52" i="1" s="1"/>
</calcChain>
</file>

<file path=xl/sharedStrings.xml><?xml version="1.0" encoding="utf-8"?>
<sst xmlns="http://schemas.openxmlformats.org/spreadsheetml/2006/main" count="179" uniqueCount="134">
  <si>
    <t>Table 1: Annual Respondent Burden and Cost – Emission Guidelines for Sewage Sludge Incinerators (40 CFR Part 60, Subpart MMMM) (Renewal)</t>
  </si>
  <si>
    <t>Burden Item</t>
  </si>
  <si>
    <t xml:space="preserve">(B) </t>
  </si>
  <si>
    <t>Number of Occurrences Per Respondent Per Year</t>
  </si>
  <si>
    <t xml:space="preserve">(C) </t>
  </si>
  <si>
    <t xml:space="preserve">(D) </t>
  </si>
  <si>
    <t xml:space="preserve">(H) </t>
  </si>
  <si>
    <t>1. Applications</t>
  </si>
  <si>
    <t>N/A</t>
  </si>
  <si>
    <t>2. Surveys and Studies</t>
  </si>
  <si>
    <t>3. Reporting Requirements</t>
  </si>
  <si>
    <t>B. Required Activities</t>
  </si>
  <si>
    <t>d) Initial review of site-specific information</t>
  </si>
  <si>
    <t xml:space="preserve"> </t>
  </si>
  <si>
    <t>5) Continuous parameter monitoring (including CEMS)</t>
  </si>
  <si>
    <t>C. Create Information</t>
  </si>
  <si>
    <t>D. Gather Information</t>
  </si>
  <si>
    <t>E. Report Preparation</t>
  </si>
  <si>
    <t>6) Annual Compliance Report</t>
  </si>
  <si>
    <t>Subtotal for Reporting Requirements</t>
  </si>
  <si>
    <t>4.  Recordkeeping Requirements</t>
  </si>
  <si>
    <t>B.  Plan Activities</t>
  </si>
  <si>
    <t>C.  Implement Activities</t>
  </si>
  <si>
    <t>D.  Develop Record System</t>
  </si>
  <si>
    <t>E.  Record Information</t>
  </si>
  <si>
    <t>1) Records of operating parameters</t>
  </si>
  <si>
    <t>7) Records of monitoring device calibration</t>
  </si>
  <si>
    <t>F. Personnel Training</t>
  </si>
  <si>
    <t>G. Time for Audits</t>
  </si>
  <si>
    <t>Subtotal for Recordkeeping Requirements</t>
  </si>
  <si>
    <t>(A)</t>
  </si>
  <si>
    <t>Respondent Hours per Occurrence</t>
  </si>
  <si>
    <t xml:space="preserve">(E) </t>
  </si>
  <si>
    <t xml:space="preserve">(F) </t>
  </si>
  <si>
    <t xml:space="preserve">(G) </t>
  </si>
  <si>
    <t>Clerical Hours Per Year 
(G=Ex0.1)</t>
  </si>
  <si>
    <r>
      <t xml:space="preserve">Total Costs, $ </t>
    </r>
    <r>
      <rPr>
        <b/>
        <vertAlign val="superscript"/>
        <sz val="9"/>
        <color theme="1"/>
        <rFont val="Times New Roman"/>
        <family val="1"/>
      </rPr>
      <t>b</t>
    </r>
  </si>
  <si>
    <t>Hours Per Respondent Per Year 
(C=AxB)</t>
  </si>
  <si>
    <t>Technical Hours Per Year 
(E=CXD)</t>
  </si>
  <si>
    <t>Management Hours Per Year 
(F=Ex0.05)</t>
  </si>
  <si>
    <r>
      <t xml:space="preserve">Number of Respondents Per Year </t>
    </r>
    <r>
      <rPr>
        <b/>
        <vertAlign val="superscript"/>
        <sz val="9"/>
        <color theme="1"/>
        <rFont val="Times New Roman"/>
        <family val="1"/>
      </rPr>
      <t>a</t>
    </r>
  </si>
  <si>
    <t>Assumptions:</t>
  </si>
  <si>
    <t>Technical Hours Per Year 
(E=CxD)</t>
  </si>
  <si>
    <t>See 3B</t>
  </si>
  <si>
    <t>See 3A</t>
  </si>
  <si>
    <t>See 3E</t>
  </si>
  <si>
    <t>See 3B 3) a)</t>
  </si>
  <si>
    <t>Table 2: Average Annual EPA Burden and Cost – Emission Guidelines for Sewage Sludge Incinerators (40 CFR Part 60, Subpart MMMM) (Renewal)</t>
  </si>
  <si>
    <t xml:space="preserve">(A) </t>
  </si>
  <si>
    <t>EPA Hours per Occurrence</t>
  </si>
  <si>
    <t>2. Read and Understand Rule Requirements</t>
  </si>
  <si>
    <t>3. Required Activities</t>
  </si>
  <si>
    <t>E. Report Reviews</t>
  </si>
  <si>
    <t>1) Review initial notifications</t>
  </si>
  <si>
    <t>2) Review initial compliance report</t>
  </si>
  <si>
    <t>3) Review annual compliance report</t>
  </si>
  <si>
    <t>F. Prepare annual summary report</t>
  </si>
  <si>
    <t>Assumptions</t>
  </si>
  <si>
    <t>EPA Hours Per Respondent Per Year 
(C=AxB)</t>
  </si>
  <si>
    <r>
      <t xml:space="preserve">A. Familiarize with the regulatory requirements </t>
    </r>
    <r>
      <rPr>
        <vertAlign val="superscript"/>
        <sz val="9"/>
        <color theme="1"/>
        <rFont val="Times New Roman"/>
        <family val="1"/>
      </rPr>
      <t>c, d</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</si>
  <si>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</si>
  <si>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t>A. Familiarize with the regulatory requirements</t>
  </si>
  <si>
    <r>
      <t xml:space="preserve">1) Initial stack test and report </t>
    </r>
    <r>
      <rPr>
        <vertAlign val="superscript"/>
        <sz val="9"/>
        <color theme="1"/>
        <rFont val="Times New Roman"/>
        <family val="1"/>
      </rPr>
      <t>e</t>
    </r>
  </si>
  <si>
    <r>
      <t xml:space="preserve">a) Establish and teach operator qualification course </t>
    </r>
    <r>
      <rPr>
        <vertAlign val="superscript"/>
        <sz val="9"/>
        <color theme="1"/>
        <rFont val="Times New Roman"/>
        <family val="1"/>
      </rPr>
      <t>d, e</t>
    </r>
  </si>
  <si>
    <r>
      <t xml:space="preserve">b) Obtain operator qualification </t>
    </r>
    <r>
      <rPr>
        <vertAlign val="superscript"/>
        <sz val="9"/>
        <color theme="1"/>
        <rFont val="Times New Roman"/>
        <family val="1"/>
      </rPr>
      <t>d, e</t>
    </r>
  </si>
  <si>
    <r>
      <t>d</t>
    </r>
    <r>
      <rPr>
        <sz val="10"/>
        <color theme="1"/>
        <rFont val="Times New Roman"/>
        <family val="1"/>
      </rPr>
      <t xml:space="preserve">  Cost incurred by a facility regardless of the number of affected units at the plant.</t>
    </r>
  </si>
  <si>
    <r>
      <t>e</t>
    </r>
    <r>
      <rPr>
        <sz val="10"/>
        <color theme="1"/>
        <rFont val="Times New Roman"/>
        <family val="1"/>
      </rPr>
      <t xml:space="preserve">  This is a one-time only costs.</t>
    </r>
  </si>
  <si>
    <r>
      <t xml:space="preserve">4) Establish operating parameters (maximum and minimum) </t>
    </r>
    <r>
      <rPr>
        <vertAlign val="superscript"/>
        <sz val="9"/>
        <color theme="1"/>
        <rFont val="Times New Roman"/>
        <family val="1"/>
      </rPr>
      <t>e</t>
    </r>
  </si>
  <si>
    <r>
      <t xml:space="preserve">1) Notification of initial performance test </t>
    </r>
    <r>
      <rPr>
        <vertAlign val="superscript"/>
        <sz val="9"/>
        <color theme="1"/>
        <rFont val="Times New Roman"/>
        <family val="1"/>
      </rPr>
      <t>e</t>
    </r>
  </si>
  <si>
    <r>
      <t xml:space="preserve">3) Final Control Plan </t>
    </r>
    <r>
      <rPr>
        <vertAlign val="superscript"/>
        <sz val="9"/>
        <color theme="1"/>
        <rFont val="Times New Roman"/>
        <family val="1"/>
      </rPr>
      <t>e</t>
    </r>
  </si>
  <si>
    <r>
      <t xml:space="preserve">4) Initial Compliance Report </t>
    </r>
    <r>
      <rPr>
        <vertAlign val="superscript"/>
        <sz val="9"/>
        <color theme="1"/>
        <rFont val="Times New Roman"/>
        <family val="1"/>
      </rPr>
      <t>e</t>
    </r>
  </si>
  <si>
    <r>
      <t>a</t>
    </r>
    <r>
      <rPr>
        <sz val="10"/>
        <color theme="1"/>
        <rFont val="Times New Roman"/>
        <family val="1"/>
      </rPr>
      <t xml:space="preserve">  We have assumed that there will be an average of 170 units at 86 facilities that will be subject to the rule. Because the standard only affects existing units constructed on or before October 14, 2010; there will be no new units subject to the rule.</t>
    </r>
  </si>
  <si>
    <r>
      <t>f</t>
    </r>
    <r>
      <rPr>
        <sz val="10"/>
        <color theme="1"/>
        <rFont val="Times New Roman"/>
        <family val="1"/>
      </rPr>
      <t xml:space="preserve">  Annual costs are not incurred until the second year of operation.</t>
    </r>
  </si>
  <si>
    <r>
      <t xml:space="preserve">a) Initial monitoring </t>
    </r>
    <r>
      <rPr>
        <vertAlign val="superscript"/>
        <sz val="9"/>
        <color theme="1"/>
        <rFont val="Times New Roman"/>
        <family val="1"/>
      </rPr>
      <t>e</t>
    </r>
  </si>
  <si>
    <r>
      <t>k</t>
    </r>
    <r>
      <rPr>
        <sz val="10"/>
        <color theme="1"/>
        <rFont val="Times New Roman"/>
        <family val="1"/>
      </rPr>
      <t xml:space="preserve">  Totals have been rounded to 3 significant figures. Figures may not add exactly due to rounding.</t>
    </r>
  </si>
  <si>
    <r>
      <t xml:space="preserve">2) Annual stack test and test report </t>
    </r>
    <r>
      <rPr>
        <vertAlign val="superscript"/>
        <sz val="9"/>
        <color theme="1"/>
        <rFont val="Times New Roman"/>
        <family val="1"/>
      </rPr>
      <t>f, g</t>
    </r>
  </si>
  <si>
    <r>
      <t xml:space="preserve">c) Annual refresher course </t>
    </r>
    <r>
      <rPr>
        <vertAlign val="superscript"/>
        <sz val="9"/>
        <color theme="1"/>
        <rFont val="Times New Roman"/>
        <family val="1"/>
      </rPr>
      <t>d, f</t>
    </r>
  </si>
  <si>
    <r>
      <t xml:space="preserve">e) Annual review of site-specific information </t>
    </r>
    <r>
      <rPr>
        <vertAlign val="superscript"/>
        <sz val="9"/>
        <color theme="1"/>
        <rFont val="Times New Roman"/>
        <family val="1"/>
      </rPr>
      <t>d, f</t>
    </r>
  </si>
  <si>
    <r>
      <t xml:space="preserve">b) Annual monitoring </t>
    </r>
    <r>
      <rPr>
        <vertAlign val="superscript"/>
        <sz val="9"/>
        <color theme="1"/>
        <rFont val="Times New Roman"/>
        <family val="1"/>
      </rPr>
      <t>f</t>
    </r>
  </si>
  <si>
    <r>
      <t xml:space="preserve">2) Notification of initial CMS Demonstration </t>
    </r>
    <r>
      <rPr>
        <vertAlign val="superscript"/>
        <sz val="9"/>
        <color theme="1"/>
        <rFont val="Times New Roman"/>
        <family val="1"/>
      </rPr>
      <t>d, e</t>
    </r>
  </si>
  <si>
    <r>
      <t xml:space="preserve">5) Report for site-specific parameter petition </t>
    </r>
    <r>
      <rPr>
        <vertAlign val="superscript"/>
        <sz val="9"/>
        <color theme="1"/>
        <rFont val="Times New Roman"/>
        <family val="1"/>
      </rPr>
      <t>e, h</t>
    </r>
  </si>
  <si>
    <r>
      <t xml:space="preserve">7) Notification for operators that are off-site for more than 2 weeks </t>
    </r>
    <r>
      <rPr>
        <vertAlign val="superscript"/>
        <sz val="9"/>
        <color theme="1"/>
        <rFont val="Times New Roman"/>
        <family val="1"/>
      </rPr>
      <t>i</t>
    </r>
  </si>
  <si>
    <r>
      <t xml:space="preserve">8) Status report for operators that are off-site for more than 2 weeks </t>
    </r>
    <r>
      <rPr>
        <vertAlign val="superscript"/>
        <sz val="9"/>
        <color theme="1"/>
        <rFont val="Times New Roman"/>
        <family val="1"/>
      </rPr>
      <t>i</t>
    </r>
  </si>
  <si>
    <r>
      <t>h</t>
    </r>
    <r>
      <rPr>
        <sz val="10"/>
        <color theme="1"/>
        <rFont val="Times New Roman"/>
        <family val="1"/>
      </rPr>
      <t xml:space="preserve">  Assumed that none of the facilities will petition for site-specific parameters. </t>
    </r>
  </si>
  <si>
    <r>
      <t xml:space="preserve">9) Semiannual Deviation Report </t>
    </r>
    <r>
      <rPr>
        <vertAlign val="superscript"/>
        <sz val="9"/>
        <color theme="1"/>
        <rFont val="Times New Roman"/>
        <family val="1"/>
      </rPr>
      <t>j</t>
    </r>
  </si>
  <si>
    <r>
      <t xml:space="preserve">2) Records of exceedances of the operating parameters </t>
    </r>
    <r>
      <rPr>
        <vertAlign val="superscript"/>
        <sz val="9"/>
        <color theme="1"/>
        <rFont val="Times New Roman"/>
        <family val="1"/>
      </rPr>
      <t>j</t>
    </r>
  </si>
  <si>
    <r>
      <t xml:space="preserve">3) Records of stack tests </t>
    </r>
    <r>
      <rPr>
        <vertAlign val="superscript"/>
        <sz val="9"/>
        <color theme="1"/>
        <rFont val="Times New Roman"/>
        <family val="1"/>
      </rPr>
      <t>g</t>
    </r>
  </si>
  <si>
    <t>4) Records of persons who have reviewed operating procedures</t>
  </si>
  <si>
    <t>5) Records of persons who have completed operator training</t>
  </si>
  <si>
    <t>6) Records of persons who meet operator qualification criteria</t>
  </si>
  <si>
    <t>8) Records of site-specific documentation</t>
  </si>
  <si>
    <r>
      <t xml:space="preserve">TOTAL ANNUAL BURDEN AND COST (rounded) </t>
    </r>
    <r>
      <rPr>
        <b/>
        <vertAlign val="superscript"/>
        <sz val="9"/>
        <color theme="1"/>
        <rFont val="Times New Roman"/>
        <family val="1"/>
      </rPr>
      <t>k</t>
    </r>
  </si>
  <si>
    <r>
      <t xml:space="preserve">TOTAL CAPITAL AND O&amp;M COST (rounded) </t>
    </r>
    <r>
      <rPr>
        <b/>
        <vertAlign val="superscript"/>
        <sz val="9"/>
        <color theme="1"/>
        <rFont val="Times New Roman"/>
        <family val="1"/>
      </rPr>
      <t>k</t>
    </r>
  </si>
  <si>
    <r>
      <t xml:space="preserve">GRAND TOTAL (rounded) </t>
    </r>
    <r>
      <rPr>
        <b/>
        <vertAlign val="superscript"/>
        <sz val="9"/>
        <color theme="1"/>
        <rFont val="Times New Roman"/>
        <family val="1"/>
      </rPr>
      <t>k</t>
    </r>
  </si>
  <si>
    <r>
      <t xml:space="preserve">Number of Respondents Per Year </t>
    </r>
    <r>
      <rPr>
        <vertAlign val="superscript"/>
        <sz val="11"/>
        <color theme="1"/>
        <rFont val="Calibri"/>
        <family val="1"/>
        <scheme val="minor"/>
      </rPr>
      <t>a</t>
    </r>
  </si>
  <si>
    <r>
      <t xml:space="preserve">Total Costs, $ </t>
    </r>
    <r>
      <rPr>
        <vertAlign val="superscript"/>
        <sz val="11"/>
        <color theme="1"/>
        <rFont val="Calibri"/>
        <family val="1"/>
        <scheme val="minor"/>
      </rPr>
      <t>b</t>
    </r>
  </si>
  <si>
    <r>
      <t xml:space="preserve">A. Observe stack tests </t>
    </r>
    <r>
      <rPr>
        <vertAlign val="superscript"/>
        <sz val="11"/>
        <color theme="1"/>
        <rFont val="Calibri"/>
        <family val="1"/>
        <scheme val="minor"/>
      </rPr>
      <t>a</t>
    </r>
  </si>
  <si>
    <r>
      <t xml:space="preserve">B. Excess emissions -- Enforcement Activities </t>
    </r>
    <r>
      <rPr>
        <vertAlign val="superscript"/>
        <sz val="11"/>
        <color theme="1"/>
        <rFont val="Calibri"/>
        <family val="1"/>
        <scheme val="minor"/>
      </rPr>
      <t>b</t>
    </r>
  </si>
  <si>
    <r>
      <t>a</t>
    </r>
    <r>
      <rPr>
        <sz val="10"/>
        <color theme="1"/>
        <rFont val="Times New Roman"/>
        <family val="1"/>
      </rPr>
      <t xml:space="preserve">  We assume that EPA personnel attends 20 percent of the stack tests. Facilities may test every three years if certain requirements are met, thus annual testing is divided by three to give a per year cost.  It is assumed most facilities would meet the requirements. (170 units per year x 0.33 stack test/unit x 20%) = 11.33, rounded to 11 stack tests per year)</t>
    </r>
  </si>
  <si>
    <r>
      <t xml:space="preserve">b </t>
    </r>
    <r>
      <rPr>
        <sz val="10"/>
        <color theme="1"/>
        <rFont val="Times New Roman"/>
        <family val="1"/>
      </rPr>
      <t xml:space="preserve"> We assume that 10 percent of the facilities would have an exceedance during the year (86 x 10% = 8.6, rounded to 9 facilities).</t>
    </r>
  </si>
  <si>
    <r>
      <t>j</t>
    </r>
    <r>
      <rPr>
        <sz val="10"/>
        <color theme="1"/>
        <rFont val="Times New Roman"/>
        <family val="1"/>
      </rPr>
      <t xml:space="preserve">  Assumed that 10 percent of the facilities would have an exceedance during the year (86 x 10% = 8.6, rounded to 9 facilities).</t>
    </r>
  </si>
  <si>
    <r>
      <t>d</t>
    </r>
    <r>
      <rPr>
        <sz val="10"/>
        <color theme="1"/>
        <rFont val="Times New Roman"/>
        <family val="1"/>
      </rPr>
      <t xml:space="preserve">  Totals have been rounded to 3 significant figures. Figures may not add exactly due to rounding.</t>
    </r>
  </si>
  <si>
    <r>
      <t xml:space="preserve">4) Review semiannual excess emission and parameter exceedance report </t>
    </r>
    <r>
      <rPr>
        <vertAlign val="superscript"/>
        <sz val="11"/>
        <color theme="1"/>
        <rFont val="Calibri"/>
        <family val="1"/>
        <scheme val="minor"/>
      </rPr>
      <t>b</t>
    </r>
  </si>
  <si>
    <r>
      <t xml:space="preserve">5) Review notification and status reports for operators off-site </t>
    </r>
    <r>
      <rPr>
        <vertAlign val="superscript"/>
        <sz val="11"/>
        <color theme="1"/>
        <rFont val="Calibri"/>
        <family val="1"/>
        <scheme val="minor"/>
      </rPr>
      <t>c</t>
    </r>
  </si>
  <si>
    <r>
      <t>c</t>
    </r>
    <r>
      <rPr>
        <sz val="10"/>
        <color theme="1"/>
        <rFont val="Times New Roman"/>
        <family val="1"/>
      </rPr>
      <t xml:space="preserve">  We assume that 10 percent of the facilities would not have a qualified operator available for more than two weeks at least once a year.  We assume that this will require only two status reports, resulting in a total of 3 reports (1 notification and 2 status reports).</t>
    </r>
  </si>
  <si>
    <t>5. Travel expenses:  (1 person *  48 hours per trip / 8 hours per day * $75 per diem) + ($600 per round trip) = $1,050 per trip ($1,050 per trip x 11 trips) = $11,550</t>
  </si>
  <si>
    <r>
      <t xml:space="preserve"> TOTAL ANNUAL BURDEN AND COST (rounded) </t>
    </r>
    <r>
      <rPr>
        <b/>
        <vertAlign val="superscript"/>
        <sz val="9"/>
        <color theme="1"/>
        <rFont val="Times New Roman"/>
        <family val="1"/>
      </rPr>
      <t>d</t>
    </r>
  </si>
  <si>
    <t> </t>
  </si>
  <si>
    <t>Capital/Startup vs. Operation and Maintenance (O&amp;M) Costs</t>
  </si>
  <si>
    <t>(B)</t>
  </si>
  <si>
    <t>(C)</t>
  </si>
  <si>
    <t>(D)</t>
  </si>
  <si>
    <t>(E)</t>
  </si>
  <si>
    <t>(F)</t>
  </si>
  <si>
    <t>(G)</t>
  </si>
  <si>
    <t>Continuous Monitoring Device</t>
  </si>
  <si>
    <t>Capital/Startup Cost for One Respondent</t>
  </si>
  <si>
    <t>Number of New Respondents</t>
  </si>
  <si>
    <t>Total Capital/Startup Cost,  (B X C)</t>
  </si>
  <si>
    <t>Annual O&amp;M Costs for One Respondent</t>
  </si>
  <si>
    <t>Number of Respondents  with O&amp;M</t>
  </si>
  <si>
    <t>Fluidized Bed</t>
  </si>
  <si>
    <t>PBS parameter monitors</t>
  </si>
  <si>
    <t>SNCR monitors</t>
  </si>
  <si>
    <t>Initial and annual stack test</t>
  </si>
  <si>
    <t>Multiple Hearth</t>
  </si>
  <si>
    <t>Total</t>
  </si>
  <si>
    <t>Total O&amp;M, (E X F)</t>
  </si>
  <si>
    <r>
      <t>g</t>
    </r>
    <r>
      <rPr>
        <sz val="10"/>
        <color theme="1"/>
        <rFont val="Times New Roman"/>
        <family val="1"/>
      </rPr>
      <t xml:space="preserve">  Facilities may test every three years if certain requirements are met, thus annual testing is divided by three to give a per year cost. It is assumed most facilities would meet the requirements.</t>
    </r>
  </si>
  <si>
    <t>responses</t>
  </si>
  <si>
    <t>hr/response</t>
  </si>
  <si>
    <t xml:space="preserve">3) Operator training and qualification      </t>
  </si>
  <si>
    <r>
      <rPr>
        <vertAlign val="superscript"/>
        <sz val="10"/>
        <color theme="1"/>
        <rFont val="Times New Roman"/>
        <family val="1"/>
      </rPr>
      <t>c</t>
    </r>
    <r>
      <rPr>
        <sz val="10"/>
        <color theme="1"/>
        <rFont val="Times New Roman"/>
        <family val="1"/>
      </rPr>
      <t xml:space="preserve">  We have assumed that all existing respondents will have to familiarize with the regulatory requirements each year.</t>
    </r>
  </si>
  <si>
    <r>
      <t xml:space="preserve">i </t>
    </r>
    <r>
      <rPr>
        <sz val="10"/>
        <color theme="1"/>
        <rFont val="Times New Roman"/>
        <family val="1"/>
      </rPr>
      <t xml:space="preserve"> Assumed that 10 percent of the facilities would not have a qualified operator available for more than two weeks at least once a year (86 x 10% = 8.6, rounded to 9 facilities). Assumed that this required only two status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</si>
</sst>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22" x14ac:knownFonts="1">
    <font>
      <sz val="11"/>
      <color theme="1"/>
      <name val="Calibri"/>
      <family val="2"/>
      <scheme val="minor"/>
    </font>
    <font>
      <b/>
      <sz val="11"/>
      <color theme="1"/>
      <name val="Calibri"/>
      <family val="2"/>
      <scheme val="minor"/>
    </font>
    <font>
      <sz val="10"/>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perscript"/>
      <sz val="9"/>
      <color theme="1"/>
      <name val="Times New Roman"/>
      <family val="1"/>
    </font>
    <font>
      <vertAlign val="superscript"/>
      <sz val="10"/>
      <color theme="1"/>
      <name val="Times New Roman"/>
      <family val="1"/>
    </font>
    <font>
      <b/>
      <sz val="11"/>
      <color theme="1"/>
      <name val="Calibri"/>
      <family val="2"/>
      <scheme val="minor"/>
    </font>
    <font>
      <sz val="11"/>
      <color theme="1"/>
      <name val="Calibri"/>
      <family val="2"/>
      <scheme val="minor"/>
    </font>
    <font>
      <b/>
      <sz val="9"/>
      <color theme="1"/>
      <name val="Times New Roman"/>
      <family val="1"/>
    </font>
    <font>
      <vertAlign val="superscript"/>
      <sz val="11"/>
      <color theme="1"/>
      <name val="Calibri"/>
      <family val="1"/>
      <scheme val="minor"/>
    </font>
    <font>
      <sz val="9"/>
      <color theme="1"/>
      <name val="Times New Roman"/>
      <family val="1"/>
    </font>
    <font>
      <sz val="9"/>
      <color rgb="FF000000"/>
      <name val="Times New Roman"/>
      <family val="1"/>
    </font>
    <font>
      <sz val="10"/>
      <color theme="1"/>
      <name val="Times New Roman"/>
      <family val="1"/>
    </font>
    <font>
      <b/>
      <sz val="9"/>
      <color rgb="FF000000"/>
      <name val="Times New Roman"/>
      <family val="1"/>
    </font>
    <font>
      <sz val="12"/>
      <color theme="1"/>
      <name val="Times New Roman"/>
      <family val="1"/>
    </font>
    <font>
      <vertAlign val="superscript"/>
      <sz val="10"/>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indent="1"/>
    </xf>
    <xf numFmtId="6" fontId="4" fillId="0" borderId="1" xfId="0" applyNumberFormat="1" applyFont="1" applyBorder="1" applyAlignment="1">
      <alignment horizontal="right" vertical="center"/>
    </xf>
    <xf numFmtId="0" fontId="4" fillId="2" borderId="1" xfId="0" applyFont="1" applyFill="1" applyBorder="1" applyAlignment="1">
      <alignment horizontal="left" vertical="center" indent="2"/>
    </xf>
    <xf numFmtId="3" fontId="4" fillId="0" borderId="1" xfId="0" applyNumberFormat="1"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horizontal="left" vertical="center" indent="2"/>
    </xf>
    <xf numFmtId="0" fontId="4" fillId="0" borderId="1" xfId="0" applyFont="1" applyBorder="1" applyAlignment="1">
      <alignment horizontal="left" vertical="center" indent="3"/>
    </xf>
    <xf numFmtId="0" fontId="2" fillId="0" borderId="1" xfId="0" applyFont="1" applyBorder="1" applyAlignment="1">
      <alignment vertical="center"/>
    </xf>
    <xf numFmtId="0" fontId="6" fillId="0" borderId="1" xfId="0" applyFont="1" applyBorder="1" applyAlignment="1">
      <alignment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0" xfId="0" applyFont="1" applyAlignment="1">
      <alignment vertical="center"/>
    </xf>
    <xf numFmtId="3" fontId="3" fillId="0" borderId="1" xfId="0" applyNumberFormat="1" applyFont="1" applyBorder="1" applyAlignment="1">
      <alignment horizontal="center" vertical="center"/>
    </xf>
    <xf numFmtId="0" fontId="8" fillId="0" borderId="0" xfId="0" applyFont="1" applyAlignment="1">
      <alignment vertical="center"/>
    </xf>
    <xf numFmtId="0" fontId="2" fillId="0" borderId="0" xfId="0" applyFont="1" applyAlignment="1">
      <alignment vertical="center"/>
    </xf>
    <xf numFmtId="0" fontId="8" fillId="0" borderId="0" xfId="0" applyFont="1" applyFill="1" applyAlignment="1">
      <alignment vertical="center"/>
    </xf>
    <xf numFmtId="0" fontId="8" fillId="0" borderId="0" xfId="0" applyFont="1" applyFill="1"/>
    <xf numFmtId="0" fontId="4" fillId="0" borderId="1" xfId="0" applyFont="1" applyFill="1" applyBorder="1" applyAlignment="1">
      <alignment horizontal="left" vertical="center" indent="2"/>
    </xf>
    <xf numFmtId="0" fontId="4" fillId="0" borderId="1" xfId="0" applyFont="1" applyFill="1" applyBorder="1" applyAlignment="1">
      <alignment horizontal="center" vertical="center"/>
    </xf>
    <xf numFmtId="8" fontId="4" fillId="0" borderId="1" xfId="0" applyNumberFormat="1" applyFont="1" applyFill="1" applyBorder="1" applyAlignment="1">
      <alignment horizontal="right" vertical="center"/>
    </xf>
    <xf numFmtId="3" fontId="4" fillId="0" borderId="1" xfId="0" applyNumberFormat="1" applyFont="1" applyFill="1" applyBorder="1" applyAlignment="1">
      <alignment horizontal="center" vertical="center"/>
    </xf>
    <xf numFmtId="6" fontId="4" fillId="0" borderId="1" xfId="0" applyNumberFormat="1" applyFont="1" applyFill="1" applyBorder="1" applyAlignment="1">
      <alignment horizontal="right" vertical="center"/>
    </xf>
    <xf numFmtId="0" fontId="9" fillId="0" borderId="0" xfId="0" applyFont="1"/>
    <xf numFmtId="0" fontId="10" fillId="0" borderId="0" xfId="0" applyFont="1"/>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xf>
    <xf numFmtId="6" fontId="14" fillId="0" borderId="1" xfId="0" applyNumberFormat="1" applyFont="1" applyBorder="1" applyAlignment="1">
      <alignment horizontal="right" vertical="center"/>
    </xf>
    <xf numFmtId="0" fontId="13" fillId="0" borderId="1" xfId="0" applyFont="1" applyBorder="1" applyAlignment="1">
      <alignment horizontal="left" vertical="center" indent="1"/>
    </xf>
    <xf numFmtId="8" fontId="14" fillId="0" borderId="1" xfId="0" applyNumberFormat="1" applyFont="1" applyBorder="1" applyAlignment="1">
      <alignment horizontal="right" vertical="center"/>
    </xf>
    <xf numFmtId="0" fontId="13" fillId="0" borderId="1" xfId="0" applyFont="1" applyBorder="1" applyAlignment="1">
      <alignment horizontal="left" vertical="center" indent="2"/>
    </xf>
    <xf numFmtId="3" fontId="14" fillId="0" borderId="1" xfId="0" applyNumberFormat="1" applyFont="1" applyBorder="1" applyAlignment="1">
      <alignment horizontal="center" vertical="center"/>
    </xf>
    <xf numFmtId="0" fontId="11" fillId="0" borderId="1" xfId="0" applyFont="1" applyBorder="1" applyAlignment="1">
      <alignment vertical="center"/>
    </xf>
    <xf numFmtId="0" fontId="15" fillId="0" borderId="1" xfId="0" applyFont="1" applyBorder="1"/>
    <xf numFmtId="0" fontId="15" fillId="0" borderId="1" xfId="0" applyFont="1" applyBorder="1" applyAlignment="1">
      <alignment vertical="center"/>
    </xf>
    <xf numFmtId="6" fontId="11" fillId="0" borderId="1" xfId="0" applyNumberFormat="1" applyFont="1" applyBorder="1" applyAlignment="1">
      <alignment horizontal="right" vertical="center"/>
    </xf>
    <xf numFmtId="0" fontId="16"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xf>
    <xf numFmtId="0" fontId="13" fillId="0" borderId="1" xfId="0" applyFont="1" applyFill="1" applyBorder="1" applyAlignment="1">
      <alignment horizontal="left" vertical="center" indent="1"/>
    </xf>
    <xf numFmtId="0" fontId="13" fillId="0" borderId="1" xfId="0" applyFont="1" applyFill="1" applyBorder="1" applyAlignment="1">
      <alignment horizontal="center" vertical="center"/>
    </xf>
    <xf numFmtId="3"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8" fontId="14"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2" fontId="4" fillId="0" borderId="1" xfId="0" applyNumberFormat="1" applyFont="1" applyBorder="1" applyAlignment="1">
      <alignment horizontal="center" vertical="center"/>
    </xf>
    <xf numFmtId="0" fontId="19" fillId="0" borderId="1" xfId="0" applyFont="1" applyBorder="1" applyAlignment="1"/>
    <xf numFmtId="0" fontId="0" fillId="0" borderId="1" xfId="0" applyBorder="1" applyAlignment="1">
      <alignment wrapText="1"/>
    </xf>
    <xf numFmtId="0" fontId="20" fillId="0" borderId="1" xfId="0" applyFont="1" applyBorder="1" applyAlignment="1">
      <alignment wrapText="1"/>
    </xf>
    <xf numFmtId="6" fontId="20" fillId="0" borderId="1" xfId="0" applyNumberFormat="1" applyFont="1" applyBorder="1" applyAlignment="1">
      <alignment wrapText="1"/>
    </xf>
    <xf numFmtId="0" fontId="21" fillId="0" borderId="1" xfId="0" applyFont="1" applyBorder="1" applyAlignment="1">
      <alignment wrapText="1"/>
    </xf>
    <xf numFmtId="6" fontId="21" fillId="0" borderId="1" xfId="0" applyNumberFormat="1" applyFont="1" applyBorder="1" applyAlignment="1">
      <alignment wrapText="1"/>
    </xf>
    <xf numFmtId="0" fontId="20" fillId="0" borderId="1" xfId="0" applyFont="1" applyBorder="1" applyAlignment="1">
      <alignment vertical="center" wrapText="1"/>
    </xf>
    <xf numFmtId="6" fontId="20" fillId="0" borderId="1" xfId="0" applyNumberFormat="1" applyFont="1" applyBorder="1" applyAlignment="1">
      <alignment horizontal="center" wrapText="1"/>
    </xf>
    <xf numFmtId="0" fontId="20" fillId="0" borderId="1" xfId="0" applyFont="1" applyBorder="1" applyAlignment="1">
      <alignment horizontal="center" wrapText="1"/>
    </xf>
    <xf numFmtId="6" fontId="21" fillId="0" borderId="1" xfId="0" applyNumberFormat="1" applyFont="1" applyBorder="1" applyAlignment="1">
      <alignment horizontal="center" wrapText="1"/>
    </xf>
    <xf numFmtId="164" fontId="0" fillId="0" borderId="0" xfId="0" applyNumberFormat="1"/>
    <xf numFmtId="3"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6"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abSelected="1" zoomScaleNormal="100" workbookViewId="0"/>
  </sheetViews>
  <sheetFormatPr defaultRowHeight="15" x14ac:dyDescent="0.25"/>
  <cols>
    <col min="1" max="1" width="64.5703125" customWidth="1"/>
    <col min="2" max="2" width="10.140625" customWidth="1"/>
    <col min="3" max="3" width="10.42578125" customWidth="1"/>
    <col min="4" max="4" width="9.5703125" customWidth="1"/>
    <col min="5" max="5" width="10.28515625" customWidth="1"/>
    <col min="9" max="9" width="10" customWidth="1"/>
  </cols>
  <sheetData>
    <row r="1" spans="1:9" x14ac:dyDescent="0.25">
      <c r="A1" s="1" t="s">
        <v>0</v>
      </c>
    </row>
    <row r="2" spans="1:9" x14ac:dyDescent="0.25">
      <c r="F2">
        <v>108.28</v>
      </c>
      <c r="G2">
        <v>144.33000000000001</v>
      </c>
      <c r="H2">
        <v>53.34</v>
      </c>
    </row>
    <row r="3" spans="1:9" x14ac:dyDescent="0.25">
      <c r="A3" s="69" t="s">
        <v>1</v>
      </c>
      <c r="B3" s="2" t="s">
        <v>30</v>
      </c>
      <c r="C3" s="2" t="s">
        <v>2</v>
      </c>
      <c r="D3" s="2" t="s">
        <v>4</v>
      </c>
      <c r="E3" s="2" t="s">
        <v>5</v>
      </c>
      <c r="F3" s="2" t="s">
        <v>32</v>
      </c>
      <c r="G3" s="2" t="s">
        <v>33</v>
      </c>
      <c r="H3" s="2" t="s">
        <v>34</v>
      </c>
      <c r="I3" s="2" t="s">
        <v>6</v>
      </c>
    </row>
    <row r="4" spans="1:9" ht="60" x14ac:dyDescent="0.25">
      <c r="A4" s="69"/>
      <c r="B4" s="2" t="s">
        <v>31</v>
      </c>
      <c r="C4" s="2" t="s">
        <v>3</v>
      </c>
      <c r="D4" s="2" t="s">
        <v>37</v>
      </c>
      <c r="E4" s="2" t="s">
        <v>40</v>
      </c>
      <c r="F4" s="2" t="s">
        <v>42</v>
      </c>
      <c r="G4" s="2" t="s">
        <v>39</v>
      </c>
      <c r="H4" s="2" t="s">
        <v>35</v>
      </c>
      <c r="I4" s="2" t="s">
        <v>36</v>
      </c>
    </row>
    <row r="5" spans="1:9" x14ac:dyDescent="0.25">
      <c r="A5" s="3" t="s">
        <v>7</v>
      </c>
      <c r="B5" s="4" t="s">
        <v>8</v>
      </c>
      <c r="C5" s="5"/>
      <c r="D5" s="5"/>
      <c r="E5" s="5"/>
      <c r="F5" s="5"/>
      <c r="G5" s="5"/>
      <c r="H5" s="5"/>
      <c r="I5" s="6"/>
    </row>
    <row r="6" spans="1:9" x14ac:dyDescent="0.25">
      <c r="A6" s="3" t="s">
        <v>9</v>
      </c>
      <c r="B6" s="4" t="s">
        <v>8</v>
      </c>
      <c r="C6" s="5"/>
      <c r="D6" s="5"/>
      <c r="E6" s="5"/>
      <c r="F6" s="5"/>
      <c r="G6" s="5"/>
      <c r="H6" s="5"/>
      <c r="I6" s="6"/>
    </row>
    <row r="7" spans="1:9" x14ac:dyDescent="0.25">
      <c r="A7" s="3" t="s">
        <v>10</v>
      </c>
      <c r="B7" s="5"/>
      <c r="C7" s="5"/>
      <c r="D7" s="5"/>
      <c r="E7" s="5"/>
      <c r="F7" s="5"/>
      <c r="G7" s="5"/>
      <c r="H7" s="5"/>
      <c r="I7" s="6"/>
    </row>
    <row r="8" spans="1:9" x14ac:dyDescent="0.25">
      <c r="A8" s="7" t="s">
        <v>59</v>
      </c>
      <c r="B8" s="5">
        <v>40</v>
      </c>
      <c r="C8" s="5">
        <v>1</v>
      </c>
      <c r="D8" s="5">
        <f>B8*C8</f>
        <v>40</v>
      </c>
      <c r="E8" s="5">
        <v>86</v>
      </c>
      <c r="F8" s="10">
        <f>D8*E8</f>
        <v>3440</v>
      </c>
      <c r="G8" s="5">
        <f>F8*0.05</f>
        <v>172</v>
      </c>
      <c r="H8" s="5">
        <f>F8*0.1</f>
        <v>344</v>
      </c>
      <c r="I8" s="8">
        <f>$F$2*F8+$G$2*G8+$H$2*H8</f>
        <v>415656.92000000004</v>
      </c>
    </row>
    <row r="9" spans="1:9" x14ac:dyDescent="0.25">
      <c r="A9" s="7" t="s">
        <v>11</v>
      </c>
      <c r="B9" s="5"/>
      <c r="C9" s="5"/>
      <c r="D9" s="5"/>
      <c r="E9" s="5"/>
      <c r="F9" s="5"/>
      <c r="G9" s="5"/>
      <c r="H9" s="5"/>
      <c r="I9" s="6"/>
    </row>
    <row r="10" spans="1:9" x14ac:dyDescent="0.25">
      <c r="A10" s="9" t="s">
        <v>62</v>
      </c>
      <c r="B10" s="4">
        <v>40</v>
      </c>
      <c r="C10" s="5">
        <v>1</v>
      </c>
      <c r="D10" s="5">
        <f t="shared" ref="D10:D48" si="0">B10*C10</f>
        <v>40</v>
      </c>
      <c r="E10" s="5">
        <v>0</v>
      </c>
      <c r="F10" s="5">
        <f t="shared" ref="F10:F33" si="1">D10*E10</f>
        <v>0</v>
      </c>
      <c r="G10" s="5">
        <f t="shared" ref="G10:G33" si="2">F10*0.05</f>
        <v>0</v>
      </c>
      <c r="H10" s="5">
        <f t="shared" ref="H10:H33" si="3">F10*0.1</f>
        <v>0</v>
      </c>
      <c r="I10" s="8">
        <f t="shared" ref="I10:I33" si="4">$F$2*F10+$G$2*G10+$H$2*H10</f>
        <v>0</v>
      </c>
    </row>
    <row r="11" spans="1:9" x14ac:dyDescent="0.25">
      <c r="A11" s="9" t="s">
        <v>75</v>
      </c>
      <c r="B11" s="4">
        <v>40</v>
      </c>
      <c r="C11" s="5">
        <v>0.33</v>
      </c>
      <c r="D11" s="5">
        <f t="shared" si="0"/>
        <v>13.200000000000001</v>
      </c>
      <c r="E11" s="5">
        <v>170</v>
      </c>
      <c r="F11" s="10">
        <f t="shared" si="1"/>
        <v>2244</v>
      </c>
      <c r="G11" s="5">
        <f t="shared" si="2"/>
        <v>112.2</v>
      </c>
      <c r="H11" s="5">
        <f t="shared" si="3"/>
        <v>224.4</v>
      </c>
      <c r="I11" s="11">
        <f t="shared" si="4"/>
        <v>271143.64199999999</v>
      </c>
    </row>
    <row r="12" spans="1:9" x14ac:dyDescent="0.25">
      <c r="A12" s="12" t="s">
        <v>131</v>
      </c>
      <c r="B12" s="5"/>
      <c r="C12" s="5"/>
      <c r="D12" s="5"/>
      <c r="E12" s="5"/>
      <c r="F12" s="5"/>
      <c r="G12" s="5"/>
      <c r="H12" s="5"/>
      <c r="I12" s="6"/>
    </row>
    <row r="13" spans="1:9" x14ac:dyDescent="0.25">
      <c r="A13" s="13" t="s">
        <v>63</v>
      </c>
      <c r="B13" s="5">
        <v>64</v>
      </c>
      <c r="C13" s="5">
        <v>1</v>
      </c>
      <c r="D13" s="5">
        <f t="shared" si="0"/>
        <v>64</v>
      </c>
      <c r="E13" s="5">
        <v>0</v>
      </c>
      <c r="F13" s="5">
        <f t="shared" si="1"/>
        <v>0</v>
      </c>
      <c r="G13" s="5">
        <f t="shared" si="2"/>
        <v>0</v>
      </c>
      <c r="H13" s="5">
        <f t="shared" si="3"/>
        <v>0</v>
      </c>
      <c r="I13" s="8">
        <f t="shared" si="4"/>
        <v>0</v>
      </c>
    </row>
    <row r="14" spans="1:9" x14ac:dyDescent="0.25">
      <c r="A14" s="13" t="s">
        <v>64</v>
      </c>
      <c r="B14" s="5">
        <v>72</v>
      </c>
      <c r="C14" s="5">
        <v>1</v>
      </c>
      <c r="D14" s="5">
        <f t="shared" si="0"/>
        <v>72</v>
      </c>
      <c r="E14" s="5">
        <v>0</v>
      </c>
      <c r="F14" s="5">
        <f t="shared" si="1"/>
        <v>0</v>
      </c>
      <c r="G14" s="5">
        <f t="shared" si="2"/>
        <v>0</v>
      </c>
      <c r="H14" s="5">
        <f t="shared" si="3"/>
        <v>0</v>
      </c>
      <c r="I14" s="8">
        <f t="shared" si="4"/>
        <v>0</v>
      </c>
    </row>
    <row r="15" spans="1:9" x14ac:dyDescent="0.25">
      <c r="A15" s="13" t="s">
        <v>76</v>
      </c>
      <c r="B15" s="5">
        <v>12</v>
      </c>
      <c r="C15" s="5">
        <v>1</v>
      </c>
      <c r="D15" s="5">
        <f t="shared" si="0"/>
        <v>12</v>
      </c>
      <c r="E15" s="5">
        <v>86</v>
      </c>
      <c r="F15" s="10">
        <f t="shared" si="1"/>
        <v>1032</v>
      </c>
      <c r="G15" s="5">
        <f t="shared" si="2"/>
        <v>51.6</v>
      </c>
      <c r="H15" s="5">
        <f t="shared" si="3"/>
        <v>103.2</v>
      </c>
      <c r="I15" s="11">
        <f t="shared" si="4"/>
        <v>124697.076</v>
      </c>
    </row>
    <row r="16" spans="1:9" x14ac:dyDescent="0.25">
      <c r="A16" s="13" t="s">
        <v>12</v>
      </c>
      <c r="B16" s="4" t="s">
        <v>46</v>
      </c>
      <c r="C16" s="5" t="s">
        <v>13</v>
      </c>
      <c r="D16" s="5"/>
      <c r="E16" s="5"/>
      <c r="F16" s="5"/>
      <c r="G16" s="5"/>
      <c r="H16" s="5"/>
      <c r="I16" s="6"/>
    </row>
    <row r="17" spans="1:9" x14ac:dyDescent="0.25">
      <c r="A17" s="13" t="s">
        <v>77</v>
      </c>
      <c r="B17" s="5">
        <v>8</v>
      </c>
      <c r="C17" s="5">
        <v>1</v>
      </c>
      <c r="D17" s="5">
        <f t="shared" si="0"/>
        <v>8</v>
      </c>
      <c r="E17" s="5">
        <v>86</v>
      </c>
      <c r="F17" s="5">
        <f t="shared" si="1"/>
        <v>688</v>
      </c>
      <c r="G17" s="5">
        <f t="shared" si="2"/>
        <v>34.4</v>
      </c>
      <c r="H17" s="5">
        <f t="shared" si="3"/>
        <v>68.8</v>
      </c>
      <c r="I17" s="11">
        <f t="shared" si="4"/>
        <v>83131.384000000005</v>
      </c>
    </row>
    <row r="18" spans="1:9" x14ac:dyDescent="0.25">
      <c r="A18" s="9" t="s">
        <v>67</v>
      </c>
      <c r="B18" s="5">
        <v>40</v>
      </c>
      <c r="C18" s="5">
        <v>1</v>
      </c>
      <c r="D18" s="5">
        <f t="shared" si="0"/>
        <v>40</v>
      </c>
      <c r="E18" s="5">
        <v>0</v>
      </c>
      <c r="F18" s="5">
        <f t="shared" si="1"/>
        <v>0</v>
      </c>
      <c r="G18" s="5">
        <f t="shared" si="2"/>
        <v>0</v>
      </c>
      <c r="H18" s="5">
        <f t="shared" si="3"/>
        <v>0</v>
      </c>
      <c r="I18" s="8">
        <f t="shared" si="4"/>
        <v>0</v>
      </c>
    </row>
    <row r="19" spans="1:9" x14ac:dyDescent="0.25">
      <c r="A19" s="9" t="s">
        <v>14</v>
      </c>
      <c r="B19" s="5"/>
      <c r="C19" s="5"/>
      <c r="D19" s="5"/>
      <c r="E19" s="5"/>
      <c r="F19" s="5"/>
      <c r="G19" s="5"/>
      <c r="H19" s="5"/>
      <c r="I19" s="6"/>
    </row>
    <row r="20" spans="1:9" x14ac:dyDescent="0.25">
      <c r="A20" s="13" t="s">
        <v>73</v>
      </c>
      <c r="B20" s="5">
        <v>11</v>
      </c>
      <c r="C20" s="5">
        <v>1</v>
      </c>
      <c r="D20" s="5">
        <f t="shared" si="0"/>
        <v>11</v>
      </c>
      <c r="E20" s="5">
        <v>0</v>
      </c>
      <c r="F20" s="5">
        <f t="shared" si="1"/>
        <v>0</v>
      </c>
      <c r="G20" s="5">
        <f t="shared" si="2"/>
        <v>0</v>
      </c>
      <c r="H20" s="5">
        <f t="shared" si="3"/>
        <v>0</v>
      </c>
      <c r="I20" s="8">
        <f t="shared" si="4"/>
        <v>0</v>
      </c>
    </row>
    <row r="21" spans="1:9" x14ac:dyDescent="0.25">
      <c r="A21" s="13" t="s">
        <v>78</v>
      </c>
      <c r="B21" s="5">
        <v>11</v>
      </c>
      <c r="C21" s="5">
        <v>1</v>
      </c>
      <c r="D21" s="5">
        <f t="shared" si="0"/>
        <v>11</v>
      </c>
      <c r="E21" s="5">
        <v>170</v>
      </c>
      <c r="F21" s="10">
        <f t="shared" si="1"/>
        <v>1870</v>
      </c>
      <c r="G21" s="5">
        <f t="shared" si="2"/>
        <v>93.5</v>
      </c>
      <c r="H21" s="5">
        <f t="shared" si="3"/>
        <v>187</v>
      </c>
      <c r="I21" s="11">
        <f t="shared" si="4"/>
        <v>225953.035</v>
      </c>
    </row>
    <row r="22" spans="1:9" x14ac:dyDescent="0.25">
      <c r="A22" s="7" t="s">
        <v>15</v>
      </c>
      <c r="B22" s="5" t="s">
        <v>43</v>
      </c>
      <c r="C22" s="5"/>
      <c r="D22" s="5"/>
      <c r="E22" s="5"/>
      <c r="F22" s="5"/>
      <c r="G22" s="5"/>
      <c r="H22" s="5"/>
      <c r="I22" s="6"/>
    </row>
    <row r="23" spans="1:9" x14ac:dyDescent="0.25">
      <c r="A23" s="7" t="s">
        <v>16</v>
      </c>
      <c r="B23" s="4" t="s">
        <v>45</v>
      </c>
      <c r="C23" s="5"/>
      <c r="D23" s="5"/>
      <c r="E23" s="5"/>
      <c r="F23" s="5"/>
      <c r="G23" s="5"/>
      <c r="H23" s="5"/>
      <c r="I23" s="6"/>
    </row>
    <row r="24" spans="1:9" x14ac:dyDescent="0.25">
      <c r="A24" s="7" t="s">
        <v>17</v>
      </c>
      <c r="B24" s="5"/>
      <c r="C24" s="5"/>
      <c r="D24" s="5"/>
      <c r="E24" s="5"/>
      <c r="F24" s="5"/>
      <c r="G24" s="14"/>
      <c r="H24" s="14"/>
      <c r="I24" s="6"/>
    </row>
    <row r="25" spans="1:9" x14ac:dyDescent="0.25">
      <c r="A25" s="12" t="s">
        <v>68</v>
      </c>
      <c r="B25" s="5">
        <v>2</v>
      </c>
      <c r="C25" s="5">
        <v>1</v>
      </c>
      <c r="D25" s="5">
        <f t="shared" si="0"/>
        <v>2</v>
      </c>
      <c r="E25" s="5">
        <v>0</v>
      </c>
      <c r="F25" s="5">
        <f t="shared" si="1"/>
        <v>0</v>
      </c>
      <c r="G25" s="5">
        <f t="shared" si="2"/>
        <v>0</v>
      </c>
      <c r="H25" s="5">
        <f t="shared" si="3"/>
        <v>0</v>
      </c>
      <c r="I25" s="8">
        <f t="shared" si="4"/>
        <v>0</v>
      </c>
    </row>
    <row r="26" spans="1:9" x14ac:dyDescent="0.25">
      <c r="A26" s="12" t="s">
        <v>79</v>
      </c>
      <c r="B26" s="5">
        <v>2</v>
      </c>
      <c r="C26" s="5">
        <v>1</v>
      </c>
      <c r="D26" s="5">
        <f t="shared" si="0"/>
        <v>2</v>
      </c>
      <c r="E26" s="5">
        <v>0</v>
      </c>
      <c r="F26" s="5">
        <f t="shared" si="1"/>
        <v>0</v>
      </c>
      <c r="G26" s="5">
        <f t="shared" si="2"/>
        <v>0</v>
      </c>
      <c r="H26" s="5">
        <f t="shared" si="3"/>
        <v>0</v>
      </c>
      <c r="I26" s="8">
        <f t="shared" si="4"/>
        <v>0</v>
      </c>
    </row>
    <row r="27" spans="1:9" x14ac:dyDescent="0.25">
      <c r="A27" s="12" t="s">
        <v>69</v>
      </c>
      <c r="B27" s="5">
        <v>20</v>
      </c>
      <c r="C27" s="5">
        <v>1</v>
      </c>
      <c r="D27" s="5">
        <f t="shared" si="0"/>
        <v>20</v>
      </c>
      <c r="E27" s="5">
        <v>0</v>
      </c>
      <c r="F27" s="5">
        <f t="shared" si="1"/>
        <v>0</v>
      </c>
      <c r="G27" s="5">
        <f t="shared" si="2"/>
        <v>0</v>
      </c>
      <c r="H27" s="5">
        <f t="shared" si="3"/>
        <v>0</v>
      </c>
      <c r="I27" s="8">
        <f t="shared" si="4"/>
        <v>0</v>
      </c>
    </row>
    <row r="28" spans="1:9" x14ac:dyDescent="0.25">
      <c r="A28" s="12" t="s">
        <v>70</v>
      </c>
      <c r="B28" s="5">
        <v>40</v>
      </c>
      <c r="C28" s="5">
        <v>1</v>
      </c>
      <c r="D28" s="5">
        <f t="shared" si="0"/>
        <v>40</v>
      </c>
      <c r="E28" s="5">
        <v>0</v>
      </c>
      <c r="F28" s="5">
        <f t="shared" si="1"/>
        <v>0</v>
      </c>
      <c r="G28" s="5">
        <f t="shared" si="2"/>
        <v>0</v>
      </c>
      <c r="H28" s="5">
        <f t="shared" si="3"/>
        <v>0</v>
      </c>
      <c r="I28" s="8">
        <f t="shared" si="4"/>
        <v>0</v>
      </c>
    </row>
    <row r="29" spans="1:9" x14ac:dyDescent="0.25">
      <c r="A29" s="12" t="s">
        <v>80</v>
      </c>
      <c r="B29" s="5">
        <v>14</v>
      </c>
      <c r="C29" s="5">
        <v>1</v>
      </c>
      <c r="D29" s="5">
        <f t="shared" si="0"/>
        <v>14</v>
      </c>
      <c r="E29" s="5">
        <v>0</v>
      </c>
      <c r="F29" s="5">
        <f t="shared" si="1"/>
        <v>0</v>
      </c>
      <c r="G29" s="5">
        <f t="shared" si="2"/>
        <v>0</v>
      </c>
      <c r="H29" s="5">
        <f t="shared" si="3"/>
        <v>0</v>
      </c>
      <c r="I29" s="8">
        <f t="shared" si="4"/>
        <v>0</v>
      </c>
    </row>
    <row r="30" spans="1:9" x14ac:dyDescent="0.25">
      <c r="A30" s="9" t="s">
        <v>18</v>
      </c>
      <c r="B30" s="5">
        <v>40</v>
      </c>
      <c r="C30" s="5">
        <v>1</v>
      </c>
      <c r="D30" s="5">
        <f t="shared" si="0"/>
        <v>40</v>
      </c>
      <c r="E30" s="5">
        <v>170</v>
      </c>
      <c r="F30" s="10">
        <f t="shared" si="1"/>
        <v>6800</v>
      </c>
      <c r="G30" s="5">
        <f t="shared" si="2"/>
        <v>340</v>
      </c>
      <c r="H30" s="5">
        <f t="shared" si="3"/>
        <v>680</v>
      </c>
      <c r="I30" s="11">
        <f t="shared" si="4"/>
        <v>821647.39999999991</v>
      </c>
    </row>
    <row r="31" spans="1:9" x14ac:dyDescent="0.25">
      <c r="A31" s="24" t="s">
        <v>81</v>
      </c>
      <c r="B31" s="25">
        <v>8</v>
      </c>
      <c r="C31" s="25">
        <v>1</v>
      </c>
      <c r="D31" s="25">
        <f t="shared" si="0"/>
        <v>8</v>
      </c>
      <c r="E31" s="25">
        <v>9</v>
      </c>
      <c r="F31" s="25">
        <f t="shared" si="1"/>
        <v>72</v>
      </c>
      <c r="G31" s="25">
        <f t="shared" si="2"/>
        <v>3.6</v>
      </c>
      <c r="H31" s="25">
        <f t="shared" si="3"/>
        <v>7.2</v>
      </c>
      <c r="I31" s="26">
        <f t="shared" si="4"/>
        <v>8699.7960000000003</v>
      </c>
    </row>
    <row r="32" spans="1:9" x14ac:dyDescent="0.25">
      <c r="A32" s="24" t="s">
        <v>82</v>
      </c>
      <c r="B32" s="25">
        <v>8</v>
      </c>
      <c r="C32" s="25">
        <v>2</v>
      </c>
      <c r="D32" s="25">
        <f t="shared" si="0"/>
        <v>16</v>
      </c>
      <c r="E32" s="25">
        <v>9</v>
      </c>
      <c r="F32" s="25">
        <f t="shared" si="1"/>
        <v>144</v>
      </c>
      <c r="G32" s="25">
        <f t="shared" si="2"/>
        <v>7.2</v>
      </c>
      <c r="H32" s="25">
        <f t="shared" si="3"/>
        <v>14.4</v>
      </c>
      <c r="I32" s="26">
        <f t="shared" si="4"/>
        <v>17399.592000000001</v>
      </c>
    </row>
    <row r="33" spans="1:9" x14ac:dyDescent="0.25">
      <c r="A33" s="12" t="s">
        <v>84</v>
      </c>
      <c r="B33" s="5">
        <v>24</v>
      </c>
      <c r="C33" s="5">
        <v>2</v>
      </c>
      <c r="D33" s="5">
        <f t="shared" si="0"/>
        <v>48</v>
      </c>
      <c r="E33" s="5">
        <v>9</v>
      </c>
      <c r="F33" s="5">
        <f t="shared" si="1"/>
        <v>432</v>
      </c>
      <c r="G33" s="5">
        <f t="shared" si="2"/>
        <v>21.6</v>
      </c>
      <c r="H33" s="5">
        <f t="shared" si="3"/>
        <v>43.2</v>
      </c>
      <c r="I33" s="11">
        <f t="shared" si="4"/>
        <v>52198.775999999998</v>
      </c>
    </row>
    <row r="34" spans="1:9" x14ac:dyDescent="0.25">
      <c r="A34" s="15" t="s">
        <v>19</v>
      </c>
      <c r="B34" s="5"/>
      <c r="C34" s="5"/>
      <c r="D34" s="5"/>
      <c r="E34" s="5"/>
      <c r="F34" s="68">
        <f>SUM(F5:H33)</f>
        <v>19230.3</v>
      </c>
      <c r="G34" s="68"/>
      <c r="H34" s="68"/>
      <c r="I34" s="17">
        <f>SUM(I5:I33)</f>
        <v>2020527.621</v>
      </c>
    </row>
    <row r="35" spans="1:9" x14ac:dyDescent="0.25">
      <c r="A35" s="3" t="s">
        <v>20</v>
      </c>
      <c r="B35" s="5" t="s">
        <v>13</v>
      </c>
      <c r="C35" s="5" t="s">
        <v>13</v>
      </c>
      <c r="D35" s="5"/>
      <c r="E35" s="5" t="s">
        <v>13</v>
      </c>
      <c r="F35" s="5"/>
      <c r="G35" s="5" t="s">
        <v>13</v>
      </c>
      <c r="H35" s="5" t="s">
        <v>13</v>
      </c>
      <c r="I35" s="6"/>
    </row>
    <row r="36" spans="1:9" x14ac:dyDescent="0.25">
      <c r="A36" s="7" t="s">
        <v>61</v>
      </c>
      <c r="B36" s="4" t="s">
        <v>44</v>
      </c>
      <c r="C36" s="5" t="s">
        <v>13</v>
      </c>
      <c r="D36" s="5"/>
      <c r="E36" s="5" t="s">
        <v>13</v>
      </c>
      <c r="F36" s="5" t="s">
        <v>13</v>
      </c>
      <c r="G36" s="5" t="s">
        <v>13</v>
      </c>
      <c r="H36" s="5" t="s">
        <v>13</v>
      </c>
      <c r="I36" s="6"/>
    </row>
    <row r="37" spans="1:9" x14ac:dyDescent="0.25">
      <c r="A37" s="7" t="s">
        <v>21</v>
      </c>
      <c r="B37" s="4" t="s">
        <v>8</v>
      </c>
      <c r="C37" s="5" t="s">
        <v>13</v>
      </c>
      <c r="D37" s="5"/>
      <c r="E37" s="5" t="s">
        <v>13</v>
      </c>
      <c r="F37" s="5" t="s">
        <v>13</v>
      </c>
      <c r="G37" s="5" t="s">
        <v>13</v>
      </c>
      <c r="H37" s="5" t="s">
        <v>13</v>
      </c>
      <c r="I37" s="6"/>
    </row>
    <row r="38" spans="1:9" x14ac:dyDescent="0.25">
      <c r="A38" s="7" t="s">
        <v>22</v>
      </c>
      <c r="B38" s="4" t="s">
        <v>8</v>
      </c>
      <c r="C38" s="5"/>
      <c r="D38" s="5"/>
      <c r="E38" s="5"/>
      <c r="F38" s="5"/>
      <c r="G38" s="5"/>
      <c r="H38" s="5"/>
      <c r="I38" s="6"/>
    </row>
    <row r="39" spans="1:9" x14ac:dyDescent="0.25">
      <c r="A39" s="7" t="s">
        <v>23</v>
      </c>
      <c r="B39" s="4" t="s">
        <v>8</v>
      </c>
      <c r="C39" s="5"/>
      <c r="D39" s="5"/>
      <c r="E39" s="5"/>
      <c r="F39" s="5"/>
      <c r="G39" s="5"/>
      <c r="H39" s="5"/>
      <c r="I39" s="6"/>
    </row>
    <row r="40" spans="1:9" x14ac:dyDescent="0.25">
      <c r="A40" s="7" t="s">
        <v>24</v>
      </c>
      <c r="B40" s="5"/>
      <c r="C40" s="5"/>
      <c r="D40" s="5"/>
      <c r="E40" s="5"/>
      <c r="F40" s="5"/>
      <c r="G40" s="5"/>
      <c r="H40" s="5"/>
      <c r="I40" s="6"/>
    </row>
    <row r="41" spans="1:9" x14ac:dyDescent="0.25">
      <c r="A41" s="24" t="s">
        <v>25</v>
      </c>
      <c r="B41" s="25">
        <v>2</v>
      </c>
      <c r="C41" s="25">
        <v>52</v>
      </c>
      <c r="D41" s="25">
        <f t="shared" si="0"/>
        <v>104</v>
      </c>
      <c r="E41" s="25">
        <v>86</v>
      </c>
      <c r="F41" s="27">
        <f t="shared" ref="F41" si="5">D41*E41</f>
        <v>8944</v>
      </c>
      <c r="G41" s="25">
        <f t="shared" ref="G41:G48" si="6">F41*0.05</f>
        <v>447.20000000000005</v>
      </c>
      <c r="H41" s="25">
        <f t="shared" ref="H41" si="7">F41*0.1</f>
        <v>894.40000000000009</v>
      </c>
      <c r="I41" s="28">
        <f t="shared" ref="I41" si="8">$F$2*F41+$G$2*G41+$H$2*H41</f>
        <v>1080707.9920000001</v>
      </c>
    </row>
    <row r="42" spans="1:9" x14ac:dyDescent="0.25">
      <c r="A42" s="12" t="s">
        <v>85</v>
      </c>
      <c r="B42" s="5">
        <v>2</v>
      </c>
      <c r="C42" s="5">
        <v>1</v>
      </c>
      <c r="D42" s="5">
        <f t="shared" si="0"/>
        <v>2</v>
      </c>
      <c r="E42" s="5">
        <v>9</v>
      </c>
      <c r="F42" s="5">
        <f t="shared" ref="F42:F48" si="9">D42*E42</f>
        <v>18</v>
      </c>
      <c r="G42" s="5">
        <f t="shared" si="6"/>
        <v>0.9</v>
      </c>
      <c r="H42" s="5">
        <f t="shared" ref="H42:H48" si="10">F42*0.1</f>
        <v>1.8</v>
      </c>
      <c r="I42" s="11">
        <f t="shared" ref="I42:I48" si="11">$F$2*F42+$G$2*G42+$H$2*H42</f>
        <v>2174.9490000000001</v>
      </c>
    </row>
    <row r="43" spans="1:9" x14ac:dyDescent="0.25">
      <c r="A43" s="12" t="s">
        <v>86</v>
      </c>
      <c r="B43" s="4">
        <v>2</v>
      </c>
      <c r="C43" s="5">
        <v>0.33</v>
      </c>
      <c r="D43" s="5">
        <f t="shared" si="0"/>
        <v>0.66</v>
      </c>
      <c r="E43" s="5">
        <v>86</v>
      </c>
      <c r="F43" s="5">
        <f t="shared" si="9"/>
        <v>56.760000000000005</v>
      </c>
      <c r="G43" s="56">
        <f t="shared" si="6"/>
        <v>2.8380000000000005</v>
      </c>
      <c r="H43" s="56">
        <f t="shared" si="10"/>
        <v>5.676000000000001</v>
      </c>
      <c r="I43" s="11">
        <f t="shared" si="11"/>
        <v>6858.3391800000009</v>
      </c>
    </row>
    <row r="44" spans="1:9" x14ac:dyDescent="0.25">
      <c r="A44" s="12" t="s">
        <v>87</v>
      </c>
      <c r="B44" s="5">
        <v>2</v>
      </c>
      <c r="C44" s="5">
        <v>1</v>
      </c>
      <c r="D44" s="5">
        <f t="shared" si="0"/>
        <v>2</v>
      </c>
      <c r="E44" s="5">
        <v>86</v>
      </c>
      <c r="F44" s="5">
        <f t="shared" si="9"/>
        <v>172</v>
      </c>
      <c r="G44" s="5">
        <f t="shared" si="6"/>
        <v>8.6</v>
      </c>
      <c r="H44" s="5">
        <f t="shared" si="10"/>
        <v>17.2</v>
      </c>
      <c r="I44" s="11">
        <f t="shared" si="11"/>
        <v>20782.846000000001</v>
      </c>
    </row>
    <row r="45" spans="1:9" x14ac:dyDescent="0.25">
      <c r="A45" s="12" t="s">
        <v>88</v>
      </c>
      <c r="B45" s="5">
        <v>2</v>
      </c>
      <c r="C45" s="5">
        <v>1</v>
      </c>
      <c r="D45" s="5">
        <f t="shared" si="0"/>
        <v>2</v>
      </c>
      <c r="E45" s="5">
        <v>86</v>
      </c>
      <c r="F45" s="5">
        <f t="shared" si="9"/>
        <v>172</v>
      </c>
      <c r="G45" s="5">
        <f t="shared" si="6"/>
        <v>8.6</v>
      </c>
      <c r="H45" s="5">
        <f t="shared" si="10"/>
        <v>17.2</v>
      </c>
      <c r="I45" s="11">
        <f t="shared" si="11"/>
        <v>20782.846000000001</v>
      </c>
    </row>
    <row r="46" spans="1:9" x14ac:dyDescent="0.25">
      <c r="A46" s="12" t="s">
        <v>89</v>
      </c>
      <c r="B46" s="5">
        <v>2</v>
      </c>
      <c r="C46" s="5">
        <v>1</v>
      </c>
      <c r="D46" s="5">
        <f t="shared" si="0"/>
        <v>2</v>
      </c>
      <c r="E46" s="5">
        <v>86</v>
      </c>
      <c r="F46" s="5">
        <f t="shared" si="9"/>
        <v>172</v>
      </c>
      <c r="G46" s="5">
        <f t="shared" si="6"/>
        <v>8.6</v>
      </c>
      <c r="H46" s="5">
        <f t="shared" si="10"/>
        <v>17.2</v>
      </c>
      <c r="I46" s="11">
        <f t="shared" si="11"/>
        <v>20782.846000000001</v>
      </c>
    </row>
    <row r="47" spans="1:9" x14ac:dyDescent="0.25">
      <c r="A47" s="12" t="s">
        <v>26</v>
      </c>
      <c r="B47" s="4">
        <v>2</v>
      </c>
      <c r="C47" s="5">
        <v>1</v>
      </c>
      <c r="D47" s="5">
        <f t="shared" si="0"/>
        <v>2</v>
      </c>
      <c r="E47" s="5">
        <v>86</v>
      </c>
      <c r="F47" s="5">
        <f t="shared" si="9"/>
        <v>172</v>
      </c>
      <c r="G47" s="5">
        <f t="shared" si="6"/>
        <v>8.6</v>
      </c>
      <c r="H47" s="5">
        <f t="shared" si="10"/>
        <v>17.2</v>
      </c>
      <c r="I47" s="11">
        <f t="shared" si="11"/>
        <v>20782.846000000001</v>
      </c>
    </row>
    <row r="48" spans="1:9" x14ac:dyDescent="0.25">
      <c r="A48" s="12" t="s">
        <v>90</v>
      </c>
      <c r="B48" s="4">
        <v>24</v>
      </c>
      <c r="C48" s="5">
        <v>1</v>
      </c>
      <c r="D48" s="5">
        <f t="shared" si="0"/>
        <v>24</v>
      </c>
      <c r="E48" s="5">
        <v>86</v>
      </c>
      <c r="F48" s="10">
        <f t="shared" si="9"/>
        <v>2064</v>
      </c>
      <c r="G48" s="5">
        <f t="shared" si="6"/>
        <v>103.2</v>
      </c>
      <c r="H48" s="5">
        <f t="shared" si="10"/>
        <v>206.4</v>
      </c>
      <c r="I48" s="11">
        <f t="shared" si="11"/>
        <v>249394.152</v>
      </c>
    </row>
    <row r="49" spans="1:12" x14ac:dyDescent="0.25">
      <c r="A49" s="7" t="s">
        <v>27</v>
      </c>
      <c r="B49" s="4" t="s">
        <v>43</v>
      </c>
      <c r="C49" s="5"/>
      <c r="D49" s="5"/>
      <c r="E49" s="5"/>
      <c r="F49" s="5"/>
      <c r="G49" s="5"/>
      <c r="H49" s="5" t="s">
        <v>13</v>
      </c>
      <c r="I49" s="6"/>
    </row>
    <row r="50" spans="1:12" x14ac:dyDescent="0.25">
      <c r="A50" s="7" t="s">
        <v>28</v>
      </c>
      <c r="B50" s="4" t="s">
        <v>8</v>
      </c>
      <c r="C50" s="5"/>
      <c r="D50" s="5"/>
      <c r="E50" s="5"/>
      <c r="F50" s="5"/>
      <c r="G50" s="5"/>
      <c r="H50" s="5"/>
      <c r="I50" s="6"/>
    </row>
    <row r="51" spans="1:12" x14ac:dyDescent="0.25">
      <c r="A51" s="15" t="s">
        <v>29</v>
      </c>
      <c r="B51" s="5"/>
      <c r="C51" s="5"/>
      <c r="D51" s="5"/>
      <c r="E51" s="5"/>
      <c r="F51" s="68">
        <f>SUM(F35:H50)</f>
        <v>13536.374000000003</v>
      </c>
      <c r="G51" s="68"/>
      <c r="H51" s="68"/>
      <c r="I51" s="17">
        <f>SUM(I35:I50)</f>
        <v>1422266.8161799996</v>
      </c>
      <c r="K51" t="s">
        <v>129</v>
      </c>
      <c r="L51" t="s">
        <v>130</v>
      </c>
    </row>
    <row r="52" spans="1:12" x14ac:dyDescent="0.25">
      <c r="A52" s="16" t="s">
        <v>91</v>
      </c>
      <c r="B52" s="5"/>
      <c r="C52" s="5"/>
      <c r="D52" s="5"/>
      <c r="E52" s="5"/>
      <c r="F52" s="68">
        <f>ROUND(F34+F51,-2)</f>
        <v>32800</v>
      </c>
      <c r="G52" s="68"/>
      <c r="H52" s="68"/>
      <c r="I52" s="17">
        <f>ROUND(I34+I51,-4)</f>
        <v>3440000</v>
      </c>
      <c r="K52">
        <v>271</v>
      </c>
      <c r="L52">
        <f>+F52/K52</f>
        <v>121.03321033210332</v>
      </c>
    </row>
    <row r="53" spans="1:12" x14ac:dyDescent="0.25">
      <c r="A53" s="16" t="s">
        <v>92</v>
      </c>
      <c r="B53" s="5"/>
      <c r="C53" s="5"/>
      <c r="D53" s="5"/>
      <c r="E53" s="5"/>
      <c r="F53" s="19"/>
      <c r="G53" s="19"/>
      <c r="H53" s="19"/>
      <c r="I53" s="17">
        <f>+'Capital and O&amp;M'!G11</f>
        <v>1350000</v>
      </c>
    </row>
    <row r="54" spans="1:12" x14ac:dyDescent="0.25">
      <c r="A54" s="16" t="s">
        <v>93</v>
      </c>
      <c r="B54" s="5"/>
      <c r="C54" s="5"/>
      <c r="D54" s="5"/>
      <c r="E54" s="5"/>
      <c r="F54" s="19"/>
      <c r="G54" s="19"/>
      <c r="H54" s="19"/>
      <c r="I54" s="17">
        <f>ROUND(I52+I53,-4)</f>
        <v>4790000</v>
      </c>
    </row>
    <row r="56" spans="1:12" x14ac:dyDescent="0.25">
      <c r="A56" s="18" t="s">
        <v>41</v>
      </c>
    </row>
    <row r="57" spans="1:12" ht="15.75" x14ac:dyDescent="0.25">
      <c r="A57" s="22" t="s">
        <v>71</v>
      </c>
    </row>
    <row r="58" spans="1:12" ht="15.75" x14ac:dyDescent="0.25">
      <c r="A58" s="20" t="s">
        <v>60</v>
      </c>
    </row>
    <row r="59" spans="1:12" ht="15.75" x14ac:dyDescent="0.25">
      <c r="A59" s="21" t="s">
        <v>132</v>
      </c>
    </row>
    <row r="60" spans="1:12" ht="15.75" x14ac:dyDescent="0.25">
      <c r="A60" s="20" t="s">
        <v>65</v>
      </c>
    </row>
    <row r="61" spans="1:12" ht="16.5" customHeight="1" x14ac:dyDescent="0.25">
      <c r="A61" s="20" t="s">
        <v>66</v>
      </c>
    </row>
    <row r="62" spans="1:12" ht="15.75" x14ac:dyDescent="0.25">
      <c r="A62" s="22" t="s">
        <v>72</v>
      </c>
    </row>
    <row r="63" spans="1:12" ht="16.5" x14ac:dyDescent="0.25">
      <c r="A63" s="23" t="s">
        <v>128</v>
      </c>
    </row>
    <row r="64" spans="1:12" ht="15.75" x14ac:dyDescent="0.25">
      <c r="A64" s="22" t="s">
        <v>83</v>
      </c>
    </row>
    <row r="65" spans="1:1" ht="15.75" x14ac:dyDescent="0.25">
      <c r="A65" s="22" t="s">
        <v>133</v>
      </c>
    </row>
    <row r="66" spans="1:1" ht="15.75" x14ac:dyDescent="0.25">
      <c r="A66" s="22" t="s">
        <v>100</v>
      </c>
    </row>
    <row r="67" spans="1:1" ht="15.75" x14ac:dyDescent="0.25">
      <c r="A67" s="22" t="s">
        <v>74</v>
      </c>
    </row>
  </sheetData>
  <mergeCells count="4">
    <mergeCell ref="F52:H52"/>
    <mergeCell ref="A3:A4"/>
    <mergeCell ref="F34:H34"/>
    <mergeCell ref="F51:H5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F20" sqref="F20:H20"/>
    </sheetView>
  </sheetViews>
  <sheetFormatPr defaultColWidth="9.140625" defaultRowHeight="15" x14ac:dyDescent="0.25"/>
  <cols>
    <col min="1" max="1" width="60.5703125" style="30" customWidth="1"/>
    <col min="2" max="2" width="9.7109375" style="30" customWidth="1"/>
    <col min="3" max="3" width="10.5703125" style="30" customWidth="1"/>
    <col min="4" max="4" width="9.85546875" style="30" customWidth="1"/>
    <col min="5" max="5" width="10.85546875" style="30" customWidth="1"/>
    <col min="6" max="8" width="9.140625" style="30"/>
    <col min="9" max="9" width="9.85546875" style="30" customWidth="1"/>
    <col min="10" max="16384" width="9.140625" style="30"/>
  </cols>
  <sheetData>
    <row r="1" spans="1:9" x14ac:dyDescent="0.25">
      <c r="A1" s="29" t="s">
        <v>47</v>
      </c>
    </row>
    <row r="2" spans="1:9" x14ac:dyDescent="0.25">
      <c r="F2" s="30">
        <v>48.08</v>
      </c>
      <c r="G2" s="30">
        <v>64.8</v>
      </c>
      <c r="H2" s="30">
        <v>26.02</v>
      </c>
    </row>
    <row r="3" spans="1:9" x14ac:dyDescent="0.25">
      <c r="A3" s="70" t="s">
        <v>1</v>
      </c>
      <c r="B3" s="31" t="s">
        <v>48</v>
      </c>
      <c r="C3" s="31" t="s">
        <v>2</v>
      </c>
      <c r="D3" s="31" t="s">
        <v>4</v>
      </c>
      <c r="E3" s="31" t="s">
        <v>5</v>
      </c>
      <c r="F3" s="31" t="s">
        <v>32</v>
      </c>
      <c r="G3" s="31" t="s">
        <v>33</v>
      </c>
      <c r="H3" s="31" t="s">
        <v>34</v>
      </c>
      <c r="I3" s="31" t="s">
        <v>6</v>
      </c>
    </row>
    <row r="4" spans="1:9" ht="60" x14ac:dyDescent="0.25">
      <c r="A4" s="70"/>
      <c r="B4" s="31" t="s">
        <v>49</v>
      </c>
      <c r="C4" s="31" t="s">
        <v>3</v>
      </c>
      <c r="D4" s="31" t="s">
        <v>58</v>
      </c>
      <c r="E4" s="31" t="s">
        <v>94</v>
      </c>
      <c r="F4" s="32" t="s">
        <v>38</v>
      </c>
      <c r="G4" s="31" t="s">
        <v>39</v>
      </c>
      <c r="H4" s="31" t="s">
        <v>35</v>
      </c>
      <c r="I4" s="31" t="s">
        <v>95</v>
      </c>
    </row>
    <row r="5" spans="1:9" x14ac:dyDescent="0.25">
      <c r="A5" s="33" t="s">
        <v>7</v>
      </c>
      <c r="B5" s="34" t="s">
        <v>8</v>
      </c>
      <c r="C5" s="34"/>
      <c r="D5" s="34"/>
      <c r="E5" s="35"/>
      <c r="F5" s="35"/>
      <c r="G5" s="35"/>
      <c r="H5" s="35"/>
      <c r="I5" s="36"/>
    </row>
    <row r="6" spans="1:9" x14ac:dyDescent="0.25">
      <c r="A6" s="33" t="s">
        <v>50</v>
      </c>
      <c r="B6" s="34">
        <v>40</v>
      </c>
      <c r="C6" s="34">
        <v>1</v>
      </c>
      <c r="D6" s="34">
        <f>B6*C6</f>
        <v>40</v>
      </c>
      <c r="E6" s="35">
        <v>0</v>
      </c>
      <c r="F6" s="35">
        <f>D6*E6</f>
        <v>0</v>
      </c>
      <c r="G6" s="35">
        <f>F6*0.05</f>
        <v>0</v>
      </c>
      <c r="H6" s="35">
        <f>F6*0.1</f>
        <v>0</v>
      </c>
      <c r="I6" s="37">
        <f>$F$2*F6+$G$2*G6+$H$2*H6</f>
        <v>0</v>
      </c>
    </row>
    <row r="7" spans="1:9" x14ac:dyDescent="0.25">
      <c r="A7" s="33" t="s">
        <v>51</v>
      </c>
      <c r="B7" s="34"/>
      <c r="C7" s="34"/>
      <c r="D7" s="34"/>
      <c r="E7" s="35"/>
      <c r="F7" s="35"/>
      <c r="G7" s="35"/>
      <c r="H7" s="35"/>
      <c r="I7" s="36"/>
    </row>
    <row r="8" spans="1:9" ht="17.25" x14ac:dyDescent="0.25">
      <c r="A8" s="49" t="s">
        <v>96</v>
      </c>
      <c r="B8" s="50">
        <v>48</v>
      </c>
      <c r="C8" s="50">
        <v>1</v>
      </c>
      <c r="D8" s="50">
        <f t="shared" ref="D8:D18" si="0">B8*C8</f>
        <v>48</v>
      </c>
      <c r="E8" s="50">
        <v>11</v>
      </c>
      <c r="F8" s="51">
        <f t="shared" ref="F8:F18" si="1">D8*E8</f>
        <v>528</v>
      </c>
      <c r="G8" s="52">
        <f t="shared" ref="G8:G18" si="2">F8*0.05</f>
        <v>26.400000000000002</v>
      </c>
      <c r="H8" s="52">
        <f t="shared" ref="H8:H18" si="3">F8*0.1</f>
        <v>52.800000000000004</v>
      </c>
      <c r="I8" s="53">
        <f t="shared" ref="I8:I18" si="4">$F$2*F8+$G$2*G8+$H$2*H8</f>
        <v>28470.815999999999</v>
      </c>
    </row>
    <row r="9" spans="1:9" ht="17.25" x14ac:dyDescent="0.25">
      <c r="A9" s="38" t="s">
        <v>97</v>
      </c>
      <c r="B9" s="34">
        <v>24</v>
      </c>
      <c r="C9" s="34">
        <v>1</v>
      </c>
      <c r="D9" s="34">
        <f t="shared" si="0"/>
        <v>24</v>
      </c>
      <c r="E9" s="35">
        <v>9</v>
      </c>
      <c r="F9" s="35">
        <f t="shared" si="1"/>
        <v>216</v>
      </c>
      <c r="G9" s="35">
        <f t="shared" si="2"/>
        <v>10.8</v>
      </c>
      <c r="H9" s="35">
        <f t="shared" si="3"/>
        <v>21.6</v>
      </c>
      <c r="I9" s="39">
        <f t="shared" si="4"/>
        <v>11647.151999999998</v>
      </c>
    </row>
    <row r="10" spans="1:9" x14ac:dyDescent="0.25">
      <c r="A10" s="38" t="s">
        <v>15</v>
      </c>
      <c r="B10" s="34" t="s">
        <v>8</v>
      </c>
      <c r="C10" s="34"/>
      <c r="D10" s="34"/>
      <c r="E10" s="35"/>
      <c r="F10" s="35"/>
      <c r="G10" s="35"/>
      <c r="H10" s="35"/>
      <c r="I10" s="36"/>
    </row>
    <row r="11" spans="1:9" x14ac:dyDescent="0.25">
      <c r="A11" s="38" t="s">
        <v>16</v>
      </c>
      <c r="B11" s="34" t="s">
        <v>8</v>
      </c>
      <c r="C11" s="34"/>
      <c r="D11" s="34"/>
      <c r="E11" s="35"/>
      <c r="F11" s="35"/>
      <c r="G11" s="35"/>
      <c r="H11" s="35"/>
      <c r="I11" s="36"/>
    </row>
    <row r="12" spans="1:9" x14ac:dyDescent="0.25">
      <c r="A12" s="38" t="s">
        <v>52</v>
      </c>
      <c r="B12" s="34"/>
      <c r="C12" s="34"/>
      <c r="D12" s="34"/>
      <c r="E12" s="35"/>
      <c r="F12" s="35"/>
      <c r="G12" s="35"/>
      <c r="H12" s="35"/>
      <c r="I12" s="36"/>
    </row>
    <row r="13" spans="1:9" x14ac:dyDescent="0.25">
      <c r="A13" s="40" t="s">
        <v>53</v>
      </c>
      <c r="B13" s="34">
        <v>20</v>
      </c>
      <c r="C13" s="35">
        <v>1</v>
      </c>
      <c r="D13" s="34">
        <f t="shared" si="0"/>
        <v>20</v>
      </c>
      <c r="E13" s="35">
        <v>0</v>
      </c>
      <c r="F13" s="35">
        <f t="shared" si="1"/>
        <v>0</v>
      </c>
      <c r="G13" s="35">
        <f t="shared" si="2"/>
        <v>0</v>
      </c>
      <c r="H13" s="35">
        <f t="shared" si="3"/>
        <v>0</v>
      </c>
      <c r="I13" s="37">
        <f t="shared" si="4"/>
        <v>0</v>
      </c>
    </row>
    <row r="14" spans="1:9" x14ac:dyDescent="0.25">
      <c r="A14" s="40" t="s">
        <v>54</v>
      </c>
      <c r="B14" s="34">
        <v>40</v>
      </c>
      <c r="C14" s="35">
        <v>1</v>
      </c>
      <c r="D14" s="34">
        <f t="shared" si="0"/>
        <v>40</v>
      </c>
      <c r="E14" s="35">
        <v>0</v>
      </c>
      <c r="F14" s="35">
        <f t="shared" si="1"/>
        <v>0</v>
      </c>
      <c r="G14" s="35">
        <f t="shared" si="2"/>
        <v>0</v>
      </c>
      <c r="H14" s="35">
        <f t="shared" si="3"/>
        <v>0</v>
      </c>
      <c r="I14" s="37">
        <f t="shared" si="4"/>
        <v>0</v>
      </c>
    </row>
    <row r="15" spans="1:9" x14ac:dyDescent="0.25">
      <c r="A15" s="40" t="s">
        <v>55</v>
      </c>
      <c r="B15" s="34">
        <v>8</v>
      </c>
      <c r="C15" s="35">
        <v>1</v>
      </c>
      <c r="D15" s="34">
        <f t="shared" si="0"/>
        <v>8</v>
      </c>
      <c r="E15" s="35">
        <v>170</v>
      </c>
      <c r="F15" s="41">
        <f t="shared" si="1"/>
        <v>1360</v>
      </c>
      <c r="G15" s="35">
        <f t="shared" si="2"/>
        <v>68</v>
      </c>
      <c r="H15" s="35">
        <f t="shared" si="3"/>
        <v>136</v>
      </c>
      <c r="I15" s="39">
        <f t="shared" si="4"/>
        <v>73333.919999999998</v>
      </c>
    </row>
    <row r="16" spans="1:9" ht="17.25" x14ac:dyDescent="0.25">
      <c r="A16" s="40" t="s">
        <v>102</v>
      </c>
      <c r="B16" s="34">
        <v>16</v>
      </c>
      <c r="C16" s="35">
        <v>2</v>
      </c>
      <c r="D16" s="34">
        <f t="shared" si="0"/>
        <v>32</v>
      </c>
      <c r="E16" s="35">
        <v>9</v>
      </c>
      <c r="F16" s="35">
        <f t="shared" si="1"/>
        <v>288</v>
      </c>
      <c r="G16" s="35">
        <f t="shared" si="2"/>
        <v>14.4</v>
      </c>
      <c r="H16" s="35">
        <f t="shared" si="3"/>
        <v>28.8</v>
      </c>
      <c r="I16" s="39">
        <f t="shared" si="4"/>
        <v>15529.536</v>
      </c>
    </row>
    <row r="17" spans="1:9" ht="17.25" x14ac:dyDescent="0.25">
      <c r="A17" s="40" t="s">
        <v>103</v>
      </c>
      <c r="B17" s="34">
        <v>4</v>
      </c>
      <c r="C17" s="35">
        <v>3</v>
      </c>
      <c r="D17" s="34">
        <f t="shared" si="0"/>
        <v>12</v>
      </c>
      <c r="E17" s="35">
        <v>9</v>
      </c>
      <c r="F17" s="35">
        <f t="shared" si="1"/>
        <v>108</v>
      </c>
      <c r="G17" s="35">
        <f t="shared" si="2"/>
        <v>5.4</v>
      </c>
      <c r="H17" s="35">
        <f t="shared" si="3"/>
        <v>10.8</v>
      </c>
      <c r="I17" s="39">
        <f t="shared" si="4"/>
        <v>5823.5759999999991</v>
      </c>
    </row>
    <row r="18" spans="1:9" x14ac:dyDescent="0.25">
      <c r="A18" s="38" t="s">
        <v>56</v>
      </c>
      <c r="B18" s="34">
        <v>200</v>
      </c>
      <c r="C18" s="34">
        <v>1</v>
      </c>
      <c r="D18" s="34">
        <f t="shared" si="0"/>
        <v>200</v>
      </c>
      <c r="E18" s="35">
        <v>1</v>
      </c>
      <c r="F18" s="35">
        <f t="shared" si="1"/>
        <v>200</v>
      </c>
      <c r="G18" s="35">
        <f t="shared" si="2"/>
        <v>10</v>
      </c>
      <c r="H18" s="35">
        <f t="shared" si="3"/>
        <v>20</v>
      </c>
      <c r="I18" s="39">
        <f t="shared" si="4"/>
        <v>10784.4</v>
      </c>
    </row>
    <row r="19" spans="1:9" ht="24" x14ac:dyDescent="0.25">
      <c r="A19" s="54" t="s">
        <v>105</v>
      </c>
      <c r="B19" s="54"/>
      <c r="C19" s="54"/>
      <c r="D19" s="50"/>
      <c r="E19" s="54"/>
      <c r="F19" s="55"/>
      <c r="G19" s="55"/>
      <c r="H19" s="55"/>
      <c r="I19" s="53">
        <f>+((1*(48/8)*75)+600)*11</f>
        <v>11550</v>
      </c>
    </row>
    <row r="20" spans="1:9" x14ac:dyDescent="0.25">
      <c r="A20" s="42" t="s">
        <v>106</v>
      </c>
      <c r="B20" s="43"/>
      <c r="C20" s="44"/>
      <c r="D20" s="44"/>
      <c r="E20" s="44"/>
      <c r="F20" s="71">
        <f>ROUND(SUM(F5:H19),-1)</f>
        <v>3110</v>
      </c>
      <c r="G20" s="71"/>
      <c r="H20" s="71"/>
      <c r="I20" s="45">
        <f>ROUND(SUM(I5:I19),-3)</f>
        <v>157000</v>
      </c>
    </row>
    <row r="22" spans="1:9" ht="15.75" x14ac:dyDescent="0.25">
      <c r="A22" s="46" t="s">
        <v>57</v>
      </c>
      <c r="B22" s="47"/>
    </row>
    <row r="23" spans="1:9" ht="16.5" x14ac:dyDescent="0.25">
      <c r="A23" s="23" t="s">
        <v>98</v>
      </c>
      <c r="B23" s="48"/>
    </row>
    <row r="24" spans="1:9" ht="15.75" x14ac:dyDescent="0.25">
      <c r="A24" s="48" t="s">
        <v>99</v>
      </c>
      <c r="B24" s="48"/>
    </row>
    <row r="25" spans="1:9" ht="15.75" x14ac:dyDescent="0.25">
      <c r="A25" s="48" t="s">
        <v>104</v>
      </c>
    </row>
    <row r="26" spans="1:9" ht="15.75" x14ac:dyDescent="0.25">
      <c r="A26" s="22" t="s">
        <v>101</v>
      </c>
    </row>
  </sheetData>
  <mergeCells count="2">
    <mergeCell ref="A3:A4"/>
    <mergeCell ref="F20:H20"/>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G11" sqref="G11"/>
    </sheetView>
  </sheetViews>
  <sheetFormatPr defaultRowHeight="15" x14ac:dyDescent="0.25"/>
  <cols>
    <col min="1" max="1" width="22.42578125" customWidth="1"/>
    <col min="2" max="2" width="16.7109375" customWidth="1"/>
    <col min="3" max="3" width="13.7109375" customWidth="1"/>
    <col min="4" max="4" width="15.140625" customWidth="1"/>
    <col min="5" max="5" width="14.7109375" customWidth="1"/>
    <col min="6" max="6" width="15.85546875" customWidth="1"/>
    <col min="7" max="7" width="10.42578125" bestFit="1" customWidth="1"/>
  </cols>
  <sheetData>
    <row r="1" spans="1:7" ht="15.75" x14ac:dyDescent="0.25">
      <c r="A1" s="57" t="s">
        <v>108</v>
      </c>
      <c r="B1" s="58"/>
      <c r="C1" s="58"/>
      <c r="D1" s="58"/>
      <c r="E1" s="58"/>
      <c r="F1" s="58"/>
      <c r="G1" s="58"/>
    </row>
    <row r="2" spans="1:7" x14ac:dyDescent="0.25">
      <c r="A2" s="59" t="s">
        <v>30</v>
      </c>
      <c r="B2" s="59" t="s">
        <v>109</v>
      </c>
      <c r="C2" s="59" t="s">
        <v>110</v>
      </c>
      <c r="D2" s="59" t="s">
        <v>111</v>
      </c>
      <c r="E2" s="59" t="s">
        <v>112</v>
      </c>
      <c r="F2" s="59" t="s">
        <v>113</v>
      </c>
      <c r="G2" s="59" t="s">
        <v>114</v>
      </c>
    </row>
    <row r="3" spans="1:7" ht="38.25" x14ac:dyDescent="0.25">
      <c r="A3" s="63" t="s">
        <v>115</v>
      </c>
      <c r="B3" s="63" t="s">
        <v>116</v>
      </c>
      <c r="C3" s="63" t="s">
        <v>117</v>
      </c>
      <c r="D3" s="63" t="s">
        <v>118</v>
      </c>
      <c r="E3" s="63" t="s">
        <v>119</v>
      </c>
      <c r="F3" s="63" t="s">
        <v>120</v>
      </c>
      <c r="G3" s="63" t="s">
        <v>127</v>
      </c>
    </row>
    <row r="4" spans="1:7" x14ac:dyDescent="0.25">
      <c r="A4" s="61" t="s">
        <v>121</v>
      </c>
      <c r="B4" s="61"/>
      <c r="C4" s="61"/>
      <c r="D4" s="61"/>
      <c r="E4" s="61"/>
      <c r="F4" s="61"/>
      <c r="G4" s="61"/>
    </row>
    <row r="5" spans="1:7" x14ac:dyDescent="0.25">
      <c r="A5" s="59" t="s">
        <v>122</v>
      </c>
      <c r="B5" s="64">
        <v>24300</v>
      </c>
      <c r="C5" s="65">
        <v>0</v>
      </c>
      <c r="D5" s="64">
        <f>+B5*C5</f>
        <v>0</v>
      </c>
      <c r="E5" s="64">
        <v>5600</v>
      </c>
      <c r="F5" s="65">
        <v>6</v>
      </c>
      <c r="G5" s="60">
        <f>+E5*F5</f>
        <v>33600</v>
      </c>
    </row>
    <row r="6" spans="1:7" x14ac:dyDescent="0.25">
      <c r="A6" s="59" t="s">
        <v>123</v>
      </c>
      <c r="B6" s="64">
        <v>10300</v>
      </c>
      <c r="C6" s="65">
        <v>0</v>
      </c>
      <c r="D6" s="64">
        <f>+B6*C6</f>
        <v>0</v>
      </c>
      <c r="E6" s="64">
        <v>3200</v>
      </c>
      <c r="F6" s="65">
        <v>2</v>
      </c>
      <c r="G6" s="60">
        <f t="shared" ref="G6:G10" si="0">+E6*F6</f>
        <v>6400</v>
      </c>
    </row>
    <row r="7" spans="1:7" x14ac:dyDescent="0.25">
      <c r="A7" s="59" t="s">
        <v>124</v>
      </c>
      <c r="B7" s="64">
        <v>61740</v>
      </c>
      <c r="C7" s="65">
        <v>0</v>
      </c>
      <c r="D7" s="64">
        <f>+B7*C7</f>
        <v>0</v>
      </c>
      <c r="E7" s="64">
        <v>21348</v>
      </c>
      <c r="F7" s="65">
        <f>ROUND(55/3,0)</f>
        <v>18</v>
      </c>
      <c r="G7" s="60">
        <f t="shared" si="0"/>
        <v>384264</v>
      </c>
    </row>
    <row r="8" spans="1:7" x14ac:dyDescent="0.25">
      <c r="A8" s="61" t="s">
        <v>125</v>
      </c>
      <c r="B8" s="61"/>
      <c r="C8" s="61"/>
      <c r="D8" s="61"/>
      <c r="E8" s="61"/>
      <c r="F8" s="61"/>
      <c r="G8" s="60"/>
    </row>
    <row r="9" spans="1:7" x14ac:dyDescent="0.25">
      <c r="A9" s="59" t="s">
        <v>122</v>
      </c>
      <c r="B9" s="64">
        <v>24300</v>
      </c>
      <c r="C9" s="65">
        <v>0</v>
      </c>
      <c r="D9" s="64">
        <f>+B9*C9</f>
        <v>0</v>
      </c>
      <c r="E9" s="64">
        <v>5600</v>
      </c>
      <c r="F9" s="65">
        <v>8</v>
      </c>
      <c r="G9" s="60">
        <f t="shared" si="0"/>
        <v>44800</v>
      </c>
    </row>
    <row r="10" spans="1:7" x14ac:dyDescent="0.25">
      <c r="A10" s="59" t="s">
        <v>124</v>
      </c>
      <c r="B10" s="64">
        <v>61740</v>
      </c>
      <c r="C10" s="65">
        <v>0</v>
      </c>
      <c r="D10" s="64">
        <f>+B10*C10</f>
        <v>0</v>
      </c>
      <c r="E10" s="64">
        <v>23302</v>
      </c>
      <c r="F10" s="65">
        <f>114/3</f>
        <v>38</v>
      </c>
      <c r="G10" s="60">
        <f t="shared" si="0"/>
        <v>885476</v>
      </c>
    </row>
    <row r="11" spans="1:7" x14ac:dyDescent="0.25">
      <c r="A11" s="61" t="s">
        <v>126</v>
      </c>
      <c r="B11" s="61" t="s">
        <v>107</v>
      </c>
      <c r="C11" s="61" t="s">
        <v>107</v>
      </c>
      <c r="D11" s="66">
        <f>SUM(D4:D10)</f>
        <v>0</v>
      </c>
      <c r="E11" s="61" t="s">
        <v>107</v>
      </c>
      <c r="F11" s="61" t="s">
        <v>107</v>
      </c>
      <c r="G11" s="62">
        <f>ROUND(SUM(G5:G10),-4)</f>
        <v>1350000</v>
      </c>
    </row>
    <row r="18" spans="2:2" x14ac:dyDescent="0.25">
      <c r="B18" s="6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2017-05-05T15:25:59Z</dcterms:created>
  <dcterms:modified xsi:type="dcterms:W3CDTF">2018-08-07T12:28:16Z</dcterms:modified>
</cp:coreProperties>
</file>