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F:\New ICRs\"/>
    </mc:Choice>
  </mc:AlternateContent>
  <bookViews>
    <workbookView xWindow="0" yWindow="0" windowWidth="20490" windowHeight="7230"/>
  </bookViews>
  <sheets>
    <sheet name="Table 1" sheetId="1" r:id="rId1"/>
    <sheet name="Table 2" sheetId="2"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0" i="1" l="1"/>
  <c r="F7" i="2" l="1"/>
  <c r="G7" i="2" s="1"/>
  <c r="F8" i="2"/>
  <c r="G8" i="2" s="1"/>
  <c r="F9" i="2"/>
  <c r="G9" i="2" s="1"/>
  <c r="F10" i="2"/>
  <c r="G10" i="2" s="1"/>
  <c r="F12" i="2"/>
  <c r="G12" i="2" s="1"/>
  <c r="F13" i="2"/>
  <c r="G13" i="2" s="1"/>
  <c r="F14" i="2"/>
  <c r="G14" i="2" s="1"/>
  <c r="F15" i="2"/>
  <c r="G15" i="2" s="1"/>
  <c r="F16" i="2"/>
  <c r="G16" i="2" s="1"/>
  <c r="I6" i="2"/>
  <c r="H6" i="2"/>
  <c r="G6" i="2"/>
  <c r="F6" i="2"/>
  <c r="D7" i="2"/>
  <c r="D8" i="2"/>
  <c r="D9" i="2"/>
  <c r="D10" i="2"/>
  <c r="D12" i="2"/>
  <c r="D13" i="2"/>
  <c r="D14" i="2"/>
  <c r="D15" i="2"/>
  <c r="D16" i="2"/>
  <c r="D6" i="2"/>
  <c r="D10" i="1"/>
  <c r="F10" i="1" s="1"/>
  <c r="G10" i="1" s="1"/>
  <c r="D11" i="1"/>
  <c r="F11" i="1" s="1"/>
  <c r="G11" i="1" s="1"/>
  <c r="D12" i="1"/>
  <c r="F12" i="1" s="1"/>
  <c r="G12" i="1" s="1"/>
  <c r="D16" i="1"/>
  <c r="F16" i="1" s="1"/>
  <c r="G16" i="1" s="1"/>
  <c r="D17" i="1"/>
  <c r="F17" i="1" s="1"/>
  <c r="G17" i="1" s="1"/>
  <c r="D18" i="1"/>
  <c r="F18" i="1" s="1"/>
  <c r="G18" i="1" s="1"/>
  <c r="D19" i="1"/>
  <c r="F19" i="1" s="1"/>
  <c r="G19" i="1" s="1"/>
  <c r="D21" i="1"/>
  <c r="F21" i="1" s="1"/>
  <c r="G21" i="1" s="1"/>
  <c r="D22" i="1"/>
  <c r="F22" i="1" s="1"/>
  <c r="G22" i="1" s="1"/>
  <c r="D23" i="1"/>
  <c r="F23" i="1" s="1"/>
  <c r="G23" i="1" s="1"/>
  <c r="D24" i="1"/>
  <c r="F24" i="1" s="1"/>
  <c r="G24" i="1" s="1"/>
  <c r="D25" i="1"/>
  <c r="F25" i="1" s="1"/>
  <c r="G25" i="1" s="1"/>
  <c r="D33" i="1"/>
  <c r="F33" i="1" s="1"/>
  <c r="D34" i="1"/>
  <c r="F34" i="1" s="1"/>
  <c r="G34" i="1" s="1"/>
  <c r="D35" i="1"/>
  <c r="F35" i="1" s="1"/>
  <c r="G35" i="1" s="1"/>
  <c r="D36" i="1"/>
  <c r="F36" i="1" s="1"/>
  <c r="G36" i="1" s="1"/>
  <c r="D8" i="1"/>
  <c r="F8" i="1" s="1"/>
  <c r="I7" i="2" l="1"/>
  <c r="H16" i="2"/>
  <c r="I16" i="2" s="1"/>
  <c r="H15" i="2"/>
  <c r="I15" i="2" s="1"/>
  <c r="H14" i="2"/>
  <c r="H13" i="2"/>
  <c r="F17" i="2" s="1"/>
  <c r="H12" i="2"/>
  <c r="I12" i="2" s="1"/>
  <c r="H10" i="2"/>
  <c r="I10" i="2" s="1"/>
  <c r="H9" i="2"/>
  <c r="I9" i="2" s="1"/>
  <c r="H8" i="2"/>
  <c r="I8" i="2" s="1"/>
  <c r="H7" i="2"/>
  <c r="I14" i="2"/>
  <c r="G8" i="1"/>
  <c r="H8" i="1"/>
  <c r="H36" i="1"/>
  <c r="I36" i="1" s="1"/>
  <c r="H35" i="1"/>
  <c r="I35" i="1" s="1"/>
  <c r="H34" i="1"/>
  <c r="I34" i="1" s="1"/>
  <c r="G33" i="1"/>
  <c r="H33" i="1"/>
  <c r="H25" i="1"/>
  <c r="H24" i="1"/>
  <c r="I24" i="1" s="1"/>
  <c r="H23" i="1"/>
  <c r="I23" i="1" s="1"/>
  <c r="H22" i="1"/>
  <c r="I22" i="1" s="1"/>
  <c r="H21" i="1"/>
  <c r="I21" i="1" s="1"/>
  <c r="H19" i="1"/>
  <c r="I19" i="1" s="1"/>
  <c r="H18" i="1"/>
  <c r="I18" i="1" s="1"/>
  <c r="H17" i="1"/>
  <c r="I17" i="1" s="1"/>
  <c r="H16" i="1"/>
  <c r="I16" i="1" s="1"/>
  <c r="H12" i="1"/>
  <c r="I12" i="1" s="1"/>
  <c r="H11" i="1"/>
  <c r="I11" i="1" s="1"/>
  <c r="H10" i="1"/>
  <c r="I10" i="1" s="1"/>
  <c r="I25" i="1"/>
  <c r="I13" i="2" l="1"/>
  <c r="I17" i="2" s="1"/>
  <c r="I8" i="1"/>
  <c r="F26" i="1"/>
  <c r="I26" i="1"/>
  <c r="I33" i="1"/>
  <c r="I39" i="1" s="1"/>
  <c r="F39" i="1"/>
  <c r="F40" i="1" l="1"/>
  <c r="I40" i="1"/>
  <c r="I42" i="1" s="1"/>
</calcChain>
</file>

<file path=xl/sharedStrings.xml><?xml version="1.0" encoding="utf-8"?>
<sst xmlns="http://schemas.openxmlformats.org/spreadsheetml/2006/main" count="214" uniqueCount="95">
  <si>
    <r>
      <t xml:space="preserve">Table 1: Annual </t>
    </r>
    <r>
      <rPr>
        <b/>
        <sz val="12"/>
        <color theme="1"/>
        <rFont val="Times New Roman"/>
        <family val="1"/>
      </rPr>
      <t>Respondent Burden and Cost – NSPS for Polymeric Coating of Supporting Substrates Facilities (40 CFR Part 60, Subpart VVV) (Renewal)</t>
    </r>
  </si>
  <si>
    <t>Burden Item</t>
  </si>
  <si>
    <t>Technical person-hours per occurrence</t>
  </si>
  <si>
    <r>
      <t xml:space="preserve">Respondents per year </t>
    </r>
    <r>
      <rPr>
        <b/>
        <vertAlign val="superscript"/>
        <sz val="10"/>
        <color theme="1"/>
        <rFont val="Times New Roman"/>
        <family val="1"/>
      </rPr>
      <t>a</t>
    </r>
  </si>
  <si>
    <r>
      <t xml:space="preserve">Total cost per year ($) </t>
    </r>
    <r>
      <rPr>
        <b/>
        <vertAlign val="superscript"/>
        <sz val="10"/>
        <color theme="1"/>
        <rFont val="Times New Roman"/>
        <family val="1"/>
      </rPr>
      <t>b</t>
    </r>
  </si>
  <si>
    <t>1.  Applications</t>
  </si>
  <si>
    <t>N/A</t>
  </si>
  <si>
    <t> </t>
  </si>
  <si>
    <t>2.  Surveys and studies</t>
  </si>
  <si>
    <t>3.  Reporting requirements</t>
  </si>
  <si>
    <t>B.  Required activities</t>
  </si>
  <si>
    <t>Initial performance test</t>
  </si>
  <si>
    <t>C.  Create information</t>
  </si>
  <si>
    <t>See 3B</t>
  </si>
  <si>
    <t>D.  Gather existing information</t>
  </si>
  <si>
    <t>See 3E</t>
  </si>
  <si>
    <t>E.  Write report</t>
  </si>
  <si>
    <t>New facilities</t>
  </si>
  <si>
    <t>Notification of construction/ reconstruction</t>
  </si>
  <si>
    <t>Notification of actual startup</t>
  </si>
  <si>
    <t>Notification of initial performance test</t>
  </si>
  <si>
    <t>Report of performance test</t>
  </si>
  <si>
    <t>New and existing facilities</t>
  </si>
  <si>
    <t>Report when 1st projected VOC use exceeds cutoff</t>
  </si>
  <si>
    <t>Subtotal for Reporting Requirements</t>
  </si>
  <si>
    <t>4.  Recordkeeping requirements</t>
  </si>
  <si>
    <t>A.  Read instructions</t>
  </si>
  <si>
    <t>See 3A</t>
  </si>
  <si>
    <t>B.  Plan activities</t>
  </si>
  <si>
    <t>C.  Implement activities</t>
  </si>
  <si>
    <t>D.  Develop record system</t>
  </si>
  <si>
    <t>E.  Time to enter information</t>
  </si>
  <si>
    <t>F.  Train personnel</t>
  </si>
  <si>
    <t>G.  Audits</t>
  </si>
  <si>
    <t>Subtotal for Recordkeeping Requirements</t>
  </si>
  <si>
    <t>(A)</t>
  </si>
  <si>
    <t>(B)</t>
  </si>
  <si>
    <t xml:space="preserve">(C) </t>
  </si>
  <si>
    <t>(D)</t>
  </si>
  <si>
    <t>(E)</t>
  </si>
  <si>
    <t>(F)</t>
  </si>
  <si>
    <t>(G)</t>
  </si>
  <si>
    <t>(H)</t>
  </si>
  <si>
    <t>Management hours per year  
(F=Ex0.05)</t>
  </si>
  <si>
    <t>Technical hours per year 
(E=CxD)</t>
  </si>
  <si>
    <t>Clerical hours per year 
(G=Ex0.10)</t>
  </si>
  <si>
    <t>Technical person-hours per respondent per year 
(C=AxB)</t>
  </si>
  <si>
    <t>No. of occurrences per respondent per year</t>
  </si>
  <si>
    <t>Assumptions:</t>
  </si>
  <si>
    <r>
      <t>c</t>
    </r>
    <r>
      <rPr>
        <sz val="10"/>
        <color theme="1"/>
        <rFont val="Times New Roman"/>
        <family val="1"/>
      </rPr>
      <t xml:space="preserve">  This ICR assumes all respondents will have to familiarize with the regulatory requirements each year.</t>
    </r>
  </si>
  <si>
    <r>
      <t>b</t>
    </r>
    <r>
      <rPr>
        <sz val="10"/>
        <color theme="1"/>
        <rFont val="Times New Roman"/>
        <family val="1"/>
      </rPr>
      <t xml:space="preserve">  This ICR uses the following labor rates: $108.28 (technical), $144.33 (managerial), and $53.34 (clerical). These rates are from the United States Department of Labor, Bureau of Labor Statistics, September 2016, “Table 2. Civilian workers, by occupational and industry group.”  The rates are from column 1, “Total compensation.”  They have been increased by 110 percent to account for the benefit packages available to those employed by private industry.</t>
    </r>
  </si>
  <si>
    <r>
      <t>d</t>
    </r>
    <r>
      <rPr>
        <sz val="10"/>
        <color theme="1"/>
        <rFont val="Times New Roman"/>
        <family val="1"/>
      </rPr>
      <t xml:space="preserve">  This ICR assumes 20 percent of initial performance tests must be repeated due to failure (5 × 20% = 1).</t>
    </r>
  </si>
  <si>
    <r>
      <t>e</t>
    </r>
    <r>
      <rPr>
        <sz val="10"/>
        <color theme="1"/>
        <rFont val="Times New Roman"/>
        <family val="1"/>
      </rPr>
      <t xml:space="preserve">  This ICR assumes one coating line per year will demonstrate compliance by the liquid material balance method, which requires monthly compliance testing.</t>
    </r>
  </si>
  <si>
    <r>
      <t>f</t>
    </r>
    <r>
      <rPr>
        <sz val="10"/>
        <color theme="1"/>
        <rFont val="Times New Roman"/>
        <family val="1"/>
      </rPr>
      <t xml:space="preserve">  This ICR assumes one plant per year will be required to submit this notification.</t>
    </r>
  </si>
  <si>
    <r>
      <t>i</t>
    </r>
    <r>
      <rPr>
        <sz val="10"/>
        <color theme="1"/>
        <rFont val="Times New Roman"/>
        <family val="1"/>
      </rPr>
      <t xml:space="preserve">  This ICR assumes no coating lines at any existing or new plants will exceed the cutoff value.</t>
    </r>
  </si>
  <si>
    <r>
      <t>k</t>
    </r>
    <r>
      <rPr>
        <sz val="10"/>
        <color theme="1"/>
        <rFont val="Times New Roman"/>
        <family val="1"/>
      </rPr>
      <t xml:space="preserve">  This ICR assumes there will be one malfunction or shutdown every 2 weeks over 50 weeks per year, or 25 occurrences per year (50/2 = 25).</t>
    </r>
  </si>
  <si>
    <r>
      <t>l</t>
    </r>
    <r>
      <rPr>
        <sz val="10"/>
        <color theme="1"/>
        <rFont val="Times New Roman"/>
        <family val="1"/>
      </rPr>
      <t xml:space="preserve">  This ICR assumes operating parameters will be recorded over 350 days per year.</t>
    </r>
  </si>
  <si>
    <r>
      <t xml:space="preserve">A.  Familiarize with the regulatory requirements </t>
    </r>
    <r>
      <rPr>
        <vertAlign val="superscript"/>
        <sz val="10"/>
        <color theme="1"/>
        <rFont val="Times New Roman"/>
        <family val="1"/>
      </rPr>
      <t>c</t>
    </r>
  </si>
  <si>
    <r>
      <t xml:space="preserve">Records of startups, shutdowns, malfunctions, etc. </t>
    </r>
    <r>
      <rPr>
        <vertAlign val="superscript"/>
        <sz val="10"/>
        <color theme="1"/>
        <rFont val="Times New Roman"/>
        <family val="1"/>
      </rPr>
      <t>k</t>
    </r>
  </si>
  <si>
    <r>
      <t xml:space="preserve">Records of operating parameters </t>
    </r>
    <r>
      <rPr>
        <vertAlign val="superscript"/>
        <sz val="10"/>
        <color theme="1"/>
        <rFont val="Times New Roman"/>
        <family val="1"/>
      </rPr>
      <t>l</t>
    </r>
  </si>
  <si>
    <r>
      <t xml:space="preserve">Records of semiannual projected VOC use estimate </t>
    </r>
    <r>
      <rPr>
        <vertAlign val="superscript"/>
        <sz val="10"/>
        <color theme="1"/>
        <rFont val="Times New Roman"/>
        <family val="1"/>
      </rPr>
      <t>m</t>
    </r>
  </si>
  <si>
    <r>
      <t xml:space="preserve">Records of 12-month actual VOC use </t>
    </r>
    <r>
      <rPr>
        <vertAlign val="superscript"/>
        <sz val="10"/>
        <color theme="1"/>
        <rFont val="Times New Roman"/>
        <family val="1"/>
      </rPr>
      <t>m</t>
    </r>
  </si>
  <si>
    <r>
      <t xml:space="preserve">Repeat performance test </t>
    </r>
    <r>
      <rPr>
        <vertAlign val="superscript"/>
        <sz val="10"/>
        <color theme="1"/>
        <rFont val="Times New Roman"/>
        <family val="1"/>
      </rPr>
      <t>d</t>
    </r>
  </si>
  <si>
    <r>
      <t xml:space="preserve">Monthly compliance test </t>
    </r>
    <r>
      <rPr>
        <vertAlign val="superscript"/>
        <sz val="10"/>
        <color theme="1"/>
        <rFont val="Times New Roman"/>
        <family val="1"/>
      </rPr>
      <t>e</t>
    </r>
  </si>
  <si>
    <r>
      <t xml:space="preserve">Notification of VOC use at end of initial year </t>
    </r>
    <r>
      <rPr>
        <vertAlign val="superscript"/>
        <sz val="10"/>
        <color theme="1"/>
        <rFont val="Times New Roman"/>
        <family val="1"/>
      </rPr>
      <t>f</t>
    </r>
  </si>
  <si>
    <r>
      <t xml:space="preserve">Report of monitoring exceedances and non-compliance periods </t>
    </r>
    <r>
      <rPr>
        <vertAlign val="superscript"/>
        <sz val="10"/>
        <color theme="1"/>
        <rFont val="Times New Roman"/>
        <family val="1"/>
      </rPr>
      <t>g</t>
    </r>
  </si>
  <si>
    <r>
      <t xml:space="preserve">Report of no excess emissions </t>
    </r>
    <r>
      <rPr>
        <vertAlign val="superscript"/>
        <sz val="10"/>
        <color theme="1"/>
        <rFont val="Times New Roman"/>
        <family val="1"/>
      </rPr>
      <t>h</t>
    </r>
  </si>
  <si>
    <r>
      <t xml:space="preserve">Report when 1st actual 12-month VOC use exceeds cutoff </t>
    </r>
    <r>
      <rPr>
        <vertAlign val="superscript"/>
        <sz val="10"/>
        <color theme="1"/>
        <rFont val="Times New Roman"/>
        <family val="1"/>
      </rPr>
      <t>i</t>
    </r>
  </si>
  <si>
    <r>
      <t xml:space="preserve">Notification of changes </t>
    </r>
    <r>
      <rPr>
        <vertAlign val="superscript"/>
        <sz val="10"/>
        <color theme="1"/>
        <rFont val="Times New Roman"/>
        <family val="1"/>
      </rPr>
      <t>j</t>
    </r>
  </si>
  <si>
    <r>
      <t>j</t>
    </r>
    <r>
      <rPr>
        <sz val="10"/>
        <color theme="1"/>
        <rFont val="Times New Roman"/>
        <family val="1"/>
      </rPr>
      <t xml:space="preserve">  This burden applies to new plants and existing plants that modify or reconstruct coating operations or coating mix preparation equipment.  Per footnote a, EPA estimates 1 new plant per year and 4 existing plants with new coating lines per year.</t>
    </r>
  </si>
  <si>
    <r>
      <t>TOTAL ANNUAL BURDEN AND COST (rounded) </t>
    </r>
    <r>
      <rPr>
        <b/>
        <vertAlign val="superscript"/>
        <sz val="10"/>
        <color theme="1"/>
        <rFont val="Times New Roman"/>
        <family val="1"/>
      </rPr>
      <t>n</t>
    </r>
  </si>
  <si>
    <r>
      <t xml:space="preserve">TOTAL CAPITAL AND O&amp;M COST (rounded) </t>
    </r>
    <r>
      <rPr>
        <b/>
        <vertAlign val="superscript"/>
        <sz val="10"/>
        <color theme="1"/>
        <rFont val="Times New Roman"/>
        <family val="1"/>
      </rPr>
      <t>n</t>
    </r>
  </si>
  <si>
    <r>
      <t xml:space="preserve">GRAND TOTAL (rounded) </t>
    </r>
    <r>
      <rPr>
        <b/>
        <vertAlign val="superscript"/>
        <sz val="10"/>
        <color theme="1"/>
        <rFont val="Times New Roman"/>
        <family val="1"/>
      </rPr>
      <t>n</t>
    </r>
  </si>
  <si>
    <r>
      <t>n</t>
    </r>
    <r>
      <rPr>
        <sz val="10"/>
        <color theme="1"/>
        <rFont val="Times New Roman"/>
        <family val="1"/>
      </rPr>
      <t xml:space="preserve">  Totals have been rounded to 3 significant figures. Figures may not add exactly due to rounding. </t>
    </r>
  </si>
  <si>
    <r>
      <t xml:space="preserve">Table 2: Average </t>
    </r>
    <r>
      <rPr>
        <b/>
        <sz val="12"/>
        <color theme="1"/>
        <rFont val="Times New Roman"/>
        <family val="1"/>
      </rPr>
      <t>Annual EPA Burden and Cost – NSPS for Polymeric Coating of Supporting Substrates Facilities (40 CFR Part 60, Subpart VVV) (Renewal)</t>
    </r>
  </si>
  <si>
    <t>Notification of VOC use at end of initial year</t>
  </si>
  <si>
    <t>Performance test results</t>
  </si>
  <si>
    <t xml:space="preserve">Management hours per year 
(F=Ex0.05) </t>
  </si>
  <si>
    <r>
      <t>a</t>
    </r>
    <r>
      <rPr>
        <sz val="10"/>
        <color theme="1"/>
        <rFont val="Times New Roman"/>
        <family val="1"/>
      </rPr>
      <t xml:space="preserve">  On average, EPA estimates 58 existing plants and 1 new plant per year will be subject to the NSPS over the next 3 years.  This ICR assumes 4 existing plants per year will install new coating lines.</t>
    </r>
  </si>
  <si>
    <r>
      <t>b</t>
    </r>
    <r>
      <rPr>
        <sz val="10"/>
        <color theme="1"/>
        <rFont val="Times New Roman"/>
        <family val="1"/>
      </rPr>
      <t xml:space="preserve">  This ICR uses the following labor rates: $48.08 (technical), $64.80 (managerial), and $26.02 (clerical).  These rates are from the Office of Personnel Management (OPM), 2017 General Schedule, which excludes locality rates of pay.  The rates have been increased by 60 percent to account for the benefit packages available to government employees.</t>
    </r>
  </si>
  <si>
    <r>
      <t xml:space="preserve">Report of monitoring exceedances and non-compliance periods </t>
    </r>
    <r>
      <rPr>
        <vertAlign val="superscript"/>
        <sz val="10"/>
        <color theme="1"/>
        <rFont val="Times New Roman"/>
        <family val="1"/>
      </rPr>
      <t>c</t>
    </r>
  </si>
  <si>
    <r>
      <t xml:space="preserve">Report of no excess emissions </t>
    </r>
    <r>
      <rPr>
        <vertAlign val="superscript"/>
        <sz val="10"/>
        <color theme="1"/>
        <rFont val="Times New Roman"/>
        <family val="1"/>
      </rPr>
      <t>d</t>
    </r>
  </si>
  <si>
    <r>
      <t>e</t>
    </r>
    <r>
      <rPr>
        <sz val="10"/>
        <color theme="1"/>
        <rFont val="Times New Roman"/>
        <family val="1"/>
      </rPr>
      <t xml:space="preserve">  This ICR assumes no coating lines at any existing or new plants will exceed the cutoff value.</t>
    </r>
  </si>
  <si>
    <r>
      <t xml:space="preserve">Report when 1st actual 12-month VOC use exceeds cutoff </t>
    </r>
    <r>
      <rPr>
        <vertAlign val="superscript"/>
        <sz val="10"/>
        <color theme="1"/>
        <rFont val="Times New Roman"/>
        <family val="1"/>
      </rPr>
      <t>e</t>
    </r>
  </si>
  <si>
    <r>
      <t>f</t>
    </r>
    <r>
      <rPr>
        <sz val="10"/>
        <color theme="1"/>
        <rFont val="Times New Roman"/>
        <family val="1"/>
      </rPr>
      <t xml:space="preserve">  This burden applies to new plants and existing plants that modify or reconstruct coating operations or coating mix preparation equipment.  Per footnote a, EPA estimates 1 new plant per year and 4 existing plants with new coating lines per year.</t>
    </r>
  </si>
  <si>
    <r>
      <t xml:space="preserve">Notification of changes </t>
    </r>
    <r>
      <rPr>
        <vertAlign val="superscript"/>
        <sz val="10"/>
        <color theme="1"/>
        <rFont val="Times New Roman"/>
        <family val="1"/>
      </rPr>
      <t>f</t>
    </r>
  </si>
  <si>
    <r>
      <t>TOTAL ANNUAL BURDEN AND COST (ROUNDED) </t>
    </r>
    <r>
      <rPr>
        <b/>
        <vertAlign val="superscript"/>
        <sz val="10"/>
        <color theme="1"/>
        <rFont val="Times New Roman"/>
        <family val="1"/>
      </rPr>
      <t>g</t>
    </r>
  </si>
  <si>
    <r>
      <t>g</t>
    </r>
    <r>
      <rPr>
        <sz val="10"/>
        <color theme="1"/>
        <rFont val="Times New Roman"/>
        <family val="1"/>
      </rPr>
      <t xml:space="preserve">  Totals have been rounded to 3 significant figures. Figures may not add exactly due to rounding. </t>
    </r>
  </si>
  <si>
    <r>
      <t>h</t>
    </r>
    <r>
      <rPr>
        <sz val="10"/>
        <color theme="1"/>
        <rFont val="Times New Roman"/>
        <family val="1"/>
      </rPr>
      <t xml:space="preserve">  This ICR assumes 80 percent of existing and new plants will report no excess emissions (62×80% = 50, after rounding).</t>
    </r>
  </si>
  <si>
    <r>
      <t>g</t>
    </r>
    <r>
      <rPr>
        <sz val="10"/>
        <color theme="1"/>
        <rFont val="Times New Roman"/>
        <family val="1"/>
      </rPr>
      <t xml:space="preserve">  This ICR assumes 20 percent of existing and new plants will report monitoring exceedances or non-compliance periods on a quarterly basis (62×20% = 12, after rounding).  These plants will comply though either the emission reduction, alternative, or coating mix preparation equipment standards.</t>
    </r>
  </si>
  <si>
    <r>
      <t>m</t>
    </r>
    <r>
      <rPr>
        <sz val="10"/>
        <color theme="1"/>
        <rFont val="Times New Roman"/>
        <family val="1"/>
      </rPr>
      <t xml:space="preserve">  This assumes 20 percent of existing and new plants will record VOC use estimates (62×20% = 12, after rounding).</t>
    </r>
  </si>
  <si>
    <r>
      <t>c</t>
    </r>
    <r>
      <rPr>
        <sz val="10"/>
        <color theme="1"/>
        <rFont val="Times New Roman"/>
        <family val="1"/>
      </rPr>
      <t xml:space="preserve">  This ICR assumes 20 percent of existing and new plants will report monitoring exceedances or non-compliance periods on a quarterly basis (62×20% = 12, after rounding).  These plants will comply though either the emission reduction, alternative, or coating mix preparation equipment standards.</t>
    </r>
  </si>
  <si>
    <r>
      <t>d</t>
    </r>
    <r>
      <rPr>
        <sz val="10"/>
        <color theme="1"/>
        <rFont val="Times New Roman"/>
        <family val="1"/>
      </rPr>
      <t xml:space="preserve">  This ICR assumes 80 percent of existing and new plants will report no excess emissions (62×80% = 50, after rounding).</t>
    </r>
  </si>
  <si>
    <t>responses</t>
  </si>
  <si>
    <t>hr/response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</si>
</sst>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quot;$&quot;#,##0"/>
  </numFmts>
  <fonts count="9" x14ac:knownFonts="1">
    <font>
      <sz val="11"/>
      <color theme="1"/>
      <name val="Calibri"/>
      <family val="2"/>
      <scheme val="minor"/>
    </font>
    <font>
      <sz val="11"/>
      <color theme="1"/>
      <name val="Calibri"/>
      <family val="2"/>
      <scheme val="minor"/>
    </font>
    <font>
      <b/>
      <sz val="12"/>
      <color rgb="FF000000"/>
      <name val="Times New Roman"/>
      <family val="1"/>
    </font>
    <font>
      <b/>
      <sz val="12"/>
      <color theme="1"/>
      <name val="Times New Roman"/>
      <family val="1"/>
    </font>
    <font>
      <b/>
      <sz val="10"/>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b/>
      <i/>
      <sz val="10"/>
      <color theme="1"/>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9">
    <xf numFmtId="0" fontId="0" fillId="0" borderId="0" xfId="0"/>
    <xf numFmtId="0" fontId="1" fillId="0" borderId="0" xfId="0" applyFont="1"/>
    <xf numFmtId="0" fontId="2" fillId="0" borderId="0" xfId="0" applyFont="1" applyAlignment="1"/>
    <xf numFmtId="0" fontId="4" fillId="0" borderId="1" xfId="0" applyFont="1" applyBorder="1" applyAlignment="1">
      <alignment horizontal="center" wrapText="1"/>
    </xf>
    <xf numFmtId="0" fontId="4" fillId="0" borderId="1" xfId="0" applyFont="1" applyBorder="1" applyAlignment="1">
      <alignment wrapText="1"/>
    </xf>
    <xf numFmtId="0" fontId="6" fillId="0" borderId="1" xfId="0" applyFont="1" applyBorder="1" applyAlignment="1">
      <alignment wrapText="1"/>
    </xf>
    <xf numFmtId="0" fontId="8" fillId="0" borderId="1" xfId="0" applyFont="1" applyBorder="1" applyAlignment="1">
      <alignment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6" fillId="0" borderId="1" xfId="0" applyFont="1" applyBorder="1" applyAlignment="1">
      <alignment horizontal="left" wrapText="1" indent="1"/>
    </xf>
    <xf numFmtId="0" fontId="6" fillId="0" borderId="1" xfId="0" applyFont="1" applyBorder="1" applyAlignment="1">
      <alignment horizontal="left" wrapText="1" indent="2"/>
    </xf>
    <xf numFmtId="164" fontId="6" fillId="0" borderId="1" xfId="0" applyNumberFormat="1" applyFont="1" applyBorder="1" applyAlignment="1">
      <alignment vertical="center" wrapText="1"/>
    </xf>
    <xf numFmtId="165" fontId="6" fillId="0" borderId="1" xfId="0" applyNumberFormat="1" applyFont="1" applyBorder="1" applyAlignment="1">
      <alignment vertical="center" wrapText="1"/>
    </xf>
    <xf numFmtId="165" fontId="4" fillId="0" borderId="1" xfId="0" applyNumberFormat="1" applyFont="1" applyBorder="1" applyAlignment="1">
      <alignment vertical="center" wrapText="1"/>
    </xf>
    <xf numFmtId="0" fontId="7" fillId="0" borderId="0" xfId="0" applyFont="1" applyAlignment="1"/>
    <xf numFmtId="0" fontId="4" fillId="0" borderId="0" xfId="0" applyFont="1"/>
    <xf numFmtId="3" fontId="4" fillId="0" borderId="1" xfId="0" applyNumberFormat="1" applyFont="1" applyBorder="1" applyAlignment="1">
      <alignment horizontal="center" wrapText="1"/>
    </xf>
    <xf numFmtId="164" fontId="6" fillId="0" borderId="1" xfId="0" applyNumberFormat="1" applyFont="1" applyBorder="1" applyAlignment="1">
      <alignment wrapText="1"/>
    </xf>
    <xf numFmtId="164" fontId="6" fillId="0" borderId="1" xfId="0" applyNumberFormat="1" applyFont="1" applyBorder="1" applyAlignment="1">
      <alignment horizontal="right" vertical="center" wrapText="1"/>
    </xf>
    <xf numFmtId="165" fontId="6" fillId="0" borderId="1" xfId="0" applyNumberFormat="1" applyFont="1" applyBorder="1" applyAlignment="1">
      <alignment horizontal="right" vertical="center" wrapText="1"/>
    </xf>
    <xf numFmtId="165" fontId="4" fillId="0" borderId="1" xfId="0" applyNumberFormat="1" applyFont="1" applyBorder="1" applyAlignment="1">
      <alignment horizontal="right" vertical="center" wrapText="1"/>
    </xf>
    <xf numFmtId="0" fontId="0" fillId="0" borderId="0" xfId="0" applyFont="1"/>
    <xf numFmtId="0" fontId="4" fillId="0" borderId="2" xfId="0" applyFont="1" applyFill="1" applyBorder="1" applyAlignment="1">
      <alignment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1" xfId="0" applyNumberFormat="1" applyFont="1" applyBorder="1" applyAlignment="1">
      <alignment horizontal="center" wrapText="1"/>
    </xf>
    <xf numFmtId="0" fontId="4" fillId="0" borderId="1"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tabSelected="1" zoomScale="80" zoomScaleNormal="80" workbookViewId="0"/>
  </sheetViews>
  <sheetFormatPr defaultColWidth="9.140625" defaultRowHeight="15" x14ac:dyDescent="0.25"/>
  <cols>
    <col min="1" max="1" width="60.28515625" style="1" customWidth="1"/>
    <col min="2" max="2" width="15.42578125" style="1" customWidth="1"/>
    <col min="3" max="3" width="13.7109375" style="1" customWidth="1"/>
    <col min="4" max="4" width="12.28515625" style="1" customWidth="1"/>
    <col min="5" max="5" width="13.28515625" style="1" customWidth="1"/>
    <col min="6" max="6" width="12" style="1" customWidth="1"/>
    <col min="7" max="7" width="13.5703125" style="1" customWidth="1"/>
    <col min="8" max="8" width="12.140625" style="1" customWidth="1"/>
    <col min="9" max="9" width="14.5703125" style="1" customWidth="1"/>
    <col min="10" max="16384" width="9.140625" style="1"/>
  </cols>
  <sheetData>
    <row r="1" spans="1:9" ht="15.75" x14ac:dyDescent="0.25">
      <c r="A1" s="2" t="s">
        <v>0</v>
      </c>
    </row>
    <row r="2" spans="1:9" x14ac:dyDescent="0.25">
      <c r="F2" s="1">
        <v>108.28</v>
      </c>
      <c r="G2" s="1">
        <v>144.33000000000001</v>
      </c>
      <c r="H2" s="1">
        <v>53.34</v>
      </c>
    </row>
    <row r="3" spans="1:9" x14ac:dyDescent="0.25">
      <c r="A3" s="25" t="s">
        <v>1</v>
      </c>
      <c r="B3" s="3" t="s">
        <v>35</v>
      </c>
      <c r="C3" s="3" t="s">
        <v>36</v>
      </c>
      <c r="D3" s="3" t="s">
        <v>37</v>
      </c>
      <c r="E3" s="3" t="s">
        <v>38</v>
      </c>
      <c r="F3" s="3" t="s">
        <v>39</v>
      </c>
      <c r="G3" s="3" t="s">
        <v>40</v>
      </c>
      <c r="H3" s="3" t="s">
        <v>41</v>
      </c>
      <c r="I3" s="3" t="s">
        <v>42</v>
      </c>
    </row>
    <row r="4" spans="1:9" ht="83.25" customHeight="1" x14ac:dyDescent="0.25">
      <c r="A4" s="25"/>
      <c r="B4" s="7" t="s">
        <v>2</v>
      </c>
      <c r="C4" s="7" t="s">
        <v>47</v>
      </c>
      <c r="D4" s="7" t="s">
        <v>46</v>
      </c>
      <c r="E4" s="7" t="s">
        <v>3</v>
      </c>
      <c r="F4" s="7" t="s">
        <v>44</v>
      </c>
      <c r="G4" s="7" t="s">
        <v>43</v>
      </c>
      <c r="H4" s="7" t="s">
        <v>45</v>
      </c>
      <c r="I4" s="7" t="s">
        <v>4</v>
      </c>
    </row>
    <row r="5" spans="1:9" x14ac:dyDescent="0.25">
      <c r="A5" s="5" t="s">
        <v>5</v>
      </c>
      <c r="B5" s="8" t="s">
        <v>6</v>
      </c>
      <c r="C5" s="8" t="s">
        <v>7</v>
      </c>
      <c r="D5" s="8" t="s">
        <v>7</v>
      </c>
      <c r="E5" s="8" t="s">
        <v>7</v>
      </c>
      <c r="F5" s="8" t="s">
        <v>7</v>
      </c>
      <c r="G5" s="8" t="s">
        <v>7</v>
      </c>
      <c r="H5" s="8" t="s">
        <v>7</v>
      </c>
      <c r="I5" s="13" t="s">
        <v>7</v>
      </c>
    </row>
    <row r="6" spans="1:9" x14ac:dyDescent="0.25">
      <c r="A6" s="5" t="s">
        <v>8</v>
      </c>
      <c r="B6" s="8" t="s">
        <v>6</v>
      </c>
      <c r="C6" s="8" t="s">
        <v>7</v>
      </c>
      <c r="D6" s="8" t="s">
        <v>7</v>
      </c>
      <c r="E6" s="8" t="s">
        <v>7</v>
      </c>
      <c r="F6" s="8" t="s">
        <v>7</v>
      </c>
      <c r="G6" s="8" t="s">
        <v>7</v>
      </c>
      <c r="H6" s="8" t="s">
        <v>7</v>
      </c>
      <c r="I6" s="13" t="s">
        <v>7</v>
      </c>
    </row>
    <row r="7" spans="1:9" x14ac:dyDescent="0.25">
      <c r="A7" s="5" t="s">
        <v>9</v>
      </c>
      <c r="B7" s="8" t="s">
        <v>7</v>
      </c>
      <c r="C7" s="8" t="s">
        <v>7</v>
      </c>
      <c r="D7" s="8" t="s">
        <v>7</v>
      </c>
      <c r="E7" s="8" t="s">
        <v>7</v>
      </c>
      <c r="F7" s="8" t="s">
        <v>7</v>
      </c>
      <c r="G7" s="8" t="s">
        <v>7</v>
      </c>
      <c r="H7" s="8" t="s">
        <v>7</v>
      </c>
      <c r="I7" s="13" t="s">
        <v>7</v>
      </c>
    </row>
    <row r="8" spans="1:9" ht="16.5" x14ac:dyDescent="0.25">
      <c r="A8" s="11" t="s">
        <v>57</v>
      </c>
      <c r="B8" s="8">
        <v>1</v>
      </c>
      <c r="C8" s="8">
        <v>1</v>
      </c>
      <c r="D8" s="8">
        <f>B8*C8</f>
        <v>1</v>
      </c>
      <c r="E8" s="8">
        <v>62</v>
      </c>
      <c r="F8" s="8">
        <f>D8*E8</f>
        <v>62</v>
      </c>
      <c r="G8" s="8">
        <f>F8*0.05</f>
        <v>3.1</v>
      </c>
      <c r="H8" s="8">
        <f>F8*0.1</f>
        <v>6.2</v>
      </c>
      <c r="I8" s="13">
        <f>$F$2*F8+$G$2*G8+$H$2*H8</f>
        <v>7491.4909999999991</v>
      </c>
    </row>
    <row r="9" spans="1:9" x14ac:dyDescent="0.25">
      <c r="A9" s="11" t="s">
        <v>10</v>
      </c>
      <c r="B9" s="8"/>
      <c r="C9" s="8"/>
      <c r="D9" s="8"/>
      <c r="E9" s="8"/>
      <c r="F9" s="8"/>
      <c r="G9" s="8"/>
      <c r="H9" s="8"/>
      <c r="I9" s="14"/>
    </row>
    <row r="10" spans="1:9" x14ac:dyDescent="0.25">
      <c r="A10" s="12" t="s">
        <v>11</v>
      </c>
      <c r="B10" s="8">
        <v>280</v>
      </c>
      <c r="C10" s="8">
        <v>1</v>
      </c>
      <c r="D10" s="8">
        <f t="shared" ref="D10:D36" si="0">B10*C10</f>
        <v>280</v>
      </c>
      <c r="E10" s="8">
        <v>5</v>
      </c>
      <c r="F10" s="9">
        <f t="shared" ref="F10:F25" si="1">D10*E10</f>
        <v>1400</v>
      </c>
      <c r="G10" s="8">
        <f t="shared" ref="G10:G25" si="2">F10*0.05</f>
        <v>70</v>
      </c>
      <c r="H10" s="8">
        <f t="shared" ref="H10:H25" si="3">F10*0.1</f>
        <v>140</v>
      </c>
      <c r="I10" s="13">
        <f t="shared" ref="I10:I25" si="4">$F$2*F10+$G$2*G10+$H$2*H10</f>
        <v>169162.7</v>
      </c>
    </row>
    <row r="11" spans="1:9" ht="16.5" x14ac:dyDescent="0.25">
      <c r="A11" s="12" t="s">
        <v>62</v>
      </c>
      <c r="B11" s="8">
        <v>280</v>
      </c>
      <c r="C11" s="8">
        <v>1</v>
      </c>
      <c r="D11" s="8">
        <f t="shared" si="0"/>
        <v>280</v>
      </c>
      <c r="E11" s="8">
        <v>1</v>
      </c>
      <c r="F11" s="8">
        <f t="shared" si="1"/>
        <v>280</v>
      </c>
      <c r="G11" s="8">
        <f t="shared" si="2"/>
        <v>14</v>
      </c>
      <c r="H11" s="8">
        <f t="shared" si="3"/>
        <v>28</v>
      </c>
      <c r="I11" s="13">
        <f t="shared" si="4"/>
        <v>33832.54</v>
      </c>
    </row>
    <row r="12" spans="1:9" ht="16.5" x14ac:dyDescent="0.25">
      <c r="A12" s="12" t="s">
        <v>63</v>
      </c>
      <c r="B12" s="8">
        <v>90</v>
      </c>
      <c r="C12" s="8">
        <v>12</v>
      </c>
      <c r="D12" s="8">
        <f t="shared" si="0"/>
        <v>1080</v>
      </c>
      <c r="E12" s="8">
        <v>1</v>
      </c>
      <c r="F12" s="9">
        <f t="shared" si="1"/>
        <v>1080</v>
      </c>
      <c r="G12" s="8">
        <f t="shared" si="2"/>
        <v>54</v>
      </c>
      <c r="H12" s="8">
        <f t="shared" si="3"/>
        <v>108</v>
      </c>
      <c r="I12" s="13">
        <f t="shared" si="4"/>
        <v>130496.94</v>
      </c>
    </row>
    <row r="13" spans="1:9" x14ac:dyDescent="0.25">
      <c r="A13" s="11" t="s">
        <v>12</v>
      </c>
      <c r="B13" s="8" t="s">
        <v>13</v>
      </c>
      <c r="C13" s="8"/>
      <c r="D13" s="8"/>
      <c r="E13" s="8"/>
      <c r="F13" s="8"/>
      <c r="G13" s="8"/>
      <c r="H13" s="8"/>
      <c r="I13" s="14"/>
    </row>
    <row r="14" spans="1:9" x14ac:dyDescent="0.25">
      <c r="A14" s="11" t="s">
        <v>14</v>
      </c>
      <c r="B14" s="8" t="s">
        <v>15</v>
      </c>
      <c r="C14" s="8"/>
      <c r="D14" s="8"/>
      <c r="E14" s="8"/>
      <c r="F14" s="8"/>
      <c r="G14" s="8"/>
      <c r="H14" s="8"/>
      <c r="I14" s="14"/>
    </row>
    <row r="15" spans="1:9" x14ac:dyDescent="0.25">
      <c r="A15" s="11" t="s">
        <v>16</v>
      </c>
      <c r="B15" s="8"/>
      <c r="C15" s="8"/>
      <c r="D15" s="8"/>
      <c r="E15" s="8"/>
      <c r="F15" s="8"/>
      <c r="G15" s="8"/>
      <c r="H15" s="8"/>
      <c r="I15" s="14"/>
    </row>
    <row r="16" spans="1:9" x14ac:dyDescent="0.25">
      <c r="A16" s="12" t="s">
        <v>18</v>
      </c>
      <c r="B16" s="8">
        <v>2</v>
      </c>
      <c r="C16" s="8">
        <v>1</v>
      </c>
      <c r="D16" s="8">
        <f t="shared" si="0"/>
        <v>2</v>
      </c>
      <c r="E16" s="8">
        <v>5</v>
      </c>
      <c r="F16" s="8">
        <f t="shared" si="1"/>
        <v>10</v>
      </c>
      <c r="G16" s="8">
        <f t="shared" si="2"/>
        <v>0.5</v>
      </c>
      <c r="H16" s="8">
        <f t="shared" si="3"/>
        <v>1</v>
      </c>
      <c r="I16" s="13">
        <f t="shared" si="4"/>
        <v>1208.3049999999998</v>
      </c>
    </row>
    <row r="17" spans="1:9" x14ac:dyDescent="0.25">
      <c r="A17" s="12" t="s">
        <v>19</v>
      </c>
      <c r="B17" s="8">
        <v>2</v>
      </c>
      <c r="C17" s="8">
        <v>1</v>
      </c>
      <c r="D17" s="8">
        <f t="shared" si="0"/>
        <v>2</v>
      </c>
      <c r="E17" s="8">
        <v>5</v>
      </c>
      <c r="F17" s="8">
        <f t="shared" si="1"/>
        <v>10</v>
      </c>
      <c r="G17" s="8">
        <f t="shared" si="2"/>
        <v>0.5</v>
      </c>
      <c r="H17" s="8">
        <f t="shared" si="3"/>
        <v>1</v>
      </c>
      <c r="I17" s="13">
        <f t="shared" si="4"/>
        <v>1208.3049999999998</v>
      </c>
    </row>
    <row r="18" spans="1:9" x14ac:dyDescent="0.25">
      <c r="A18" s="12" t="s">
        <v>20</v>
      </c>
      <c r="B18" s="8">
        <v>2</v>
      </c>
      <c r="C18" s="8">
        <v>1</v>
      </c>
      <c r="D18" s="8">
        <f t="shared" si="0"/>
        <v>2</v>
      </c>
      <c r="E18" s="8">
        <v>5</v>
      </c>
      <c r="F18" s="8">
        <f t="shared" si="1"/>
        <v>10</v>
      </c>
      <c r="G18" s="8">
        <f t="shared" si="2"/>
        <v>0.5</v>
      </c>
      <c r="H18" s="8">
        <f t="shared" si="3"/>
        <v>1</v>
      </c>
      <c r="I18" s="13">
        <f t="shared" si="4"/>
        <v>1208.3049999999998</v>
      </c>
    </row>
    <row r="19" spans="1:9" ht="16.5" x14ac:dyDescent="0.25">
      <c r="A19" s="12" t="s">
        <v>64</v>
      </c>
      <c r="B19" s="8">
        <v>2</v>
      </c>
      <c r="C19" s="8">
        <v>1</v>
      </c>
      <c r="D19" s="8">
        <f t="shared" si="0"/>
        <v>2</v>
      </c>
      <c r="E19" s="8">
        <v>1</v>
      </c>
      <c r="F19" s="8">
        <f t="shared" si="1"/>
        <v>2</v>
      </c>
      <c r="G19" s="8">
        <f t="shared" si="2"/>
        <v>0.1</v>
      </c>
      <c r="H19" s="8">
        <f t="shared" si="3"/>
        <v>0.2</v>
      </c>
      <c r="I19" s="13">
        <f t="shared" si="4"/>
        <v>241.661</v>
      </c>
    </row>
    <row r="20" spans="1:9" ht="15.75" customHeight="1" x14ac:dyDescent="0.25">
      <c r="A20" s="12" t="s">
        <v>21</v>
      </c>
      <c r="B20" s="8" t="s">
        <v>13</v>
      </c>
      <c r="C20" s="8"/>
      <c r="D20" s="8"/>
      <c r="E20" s="8"/>
      <c r="F20" s="8"/>
      <c r="G20" s="8"/>
      <c r="H20" s="8"/>
      <c r="I20" s="14"/>
    </row>
    <row r="21" spans="1:9" ht="16.5" x14ac:dyDescent="0.25">
      <c r="A21" s="12" t="s">
        <v>65</v>
      </c>
      <c r="B21" s="8">
        <v>16</v>
      </c>
      <c r="C21" s="8">
        <v>4</v>
      </c>
      <c r="D21" s="8">
        <f t="shared" si="0"/>
        <v>64</v>
      </c>
      <c r="E21" s="8">
        <v>12</v>
      </c>
      <c r="F21" s="8">
        <f t="shared" si="1"/>
        <v>768</v>
      </c>
      <c r="G21" s="8">
        <f t="shared" si="2"/>
        <v>38.400000000000006</v>
      </c>
      <c r="H21" s="8">
        <f t="shared" si="3"/>
        <v>76.800000000000011</v>
      </c>
      <c r="I21" s="13">
        <f t="shared" si="4"/>
        <v>92797.824000000008</v>
      </c>
    </row>
    <row r="22" spans="1:9" ht="16.5" x14ac:dyDescent="0.25">
      <c r="A22" s="12" t="s">
        <v>66</v>
      </c>
      <c r="B22" s="8">
        <v>8</v>
      </c>
      <c r="C22" s="8">
        <v>2</v>
      </c>
      <c r="D22" s="8">
        <f t="shared" si="0"/>
        <v>16</v>
      </c>
      <c r="E22" s="8">
        <v>50</v>
      </c>
      <c r="F22" s="8">
        <f t="shared" si="1"/>
        <v>800</v>
      </c>
      <c r="G22" s="8">
        <f t="shared" si="2"/>
        <v>40</v>
      </c>
      <c r="H22" s="8">
        <f t="shared" si="3"/>
        <v>80</v>
      </c>
      <c r="I22" s="13">
        <f t="shared" si="4"/>
        <v>96664.4</v>
      </c>
    </row>
    <row r="23" spans="1:9" x14ac:dyDescent="0.25">
      <c r="A23" s="12" t="s">
        <v>23</v>
      </c>
      <c r="B23" s="8">
        <v>2</v>
      </c>
      <c r="C23" s="8">
        <v>1</v>
      </c>
      <c r="D23" s="8">
        <f t="shared" si="0"/>
        <v>2</v>
      </c>
      <c r="E23" s="8">
        <v>2</v>
      </c>
      <c r="F23" s="8">
        <f t="shared" si="1"/>
        <v>4</v>
      </c>
      <c r="G23" s="8">
        <f t="shared" si="2"/>
        <v>0.2</v>
      </c>
      <c r="H23" s="8">
        <f t="shared" si="3"/>
        <v>0.4</v>
      </c>
      <c r="I23" s="13">
        <f t="shared" si="4"/>
        <v>483.322</v>
      </c>
    </row>
    <row r="24" spans="1:9" ht="16.5" x14ac:dyDescent="0.25">
      <c r="A24" s="12" t="s">
        <v>67</v>
      </c>
      <c r="B24" s="8">
        <v>2</v>
      </c>
      <c r="C24" s="8">
        <v>1</v>
      </c>
      <c r="D24" s="8">
        <f t="shared" si="0"/>
        <v>2</v>
      </c>
      <c r="E24" s="8">
        <v>0</v>
      </c>
      <c r="F24" s="8">
        <f t="shared" si="1"/>
        <v>0</v>
      </c>
      <c r="G24" s="8">
        <f t="shared" si="2"/>
        <v>0</v>
      </c>
      <c r="H24" s="8">
        <f t="shared" si="3"/>
        <v>0</v>
      </c>
      <c r="I24" s="14">
        <f t="shared" si="4"/>
        <v>0</v>
      </c>
    </row>
    <row r="25" spans="1:9" ht="16.5" x14ac:dyDescent="0.25">
      <c r="A25" s="12" t="s">
        <v>68</v>
      </c>
      <c r="B25" s="8">
        <v>4</v>
      </c>
      <c r="C25" s="8">
        <v>1</v>
      </c>
      <c r="D25" s="8">
        <f t="shared" si="0"/>
        <v>4</v>
      </c>
      <c r="E25" s="8">
        <v>5</v>
      </c>
      <c r="F25" s="8">
        <f t="shared" si="1"/>
        <v>20</v>
      </c>
      <c r="G25" s="8">
        <f t="shared" si="2"/>
        <v>1</v>
      </c>
      <c r="H25" s="8">
        <f t="shared" si="3"/>
        <v>2</v>
      </c>
      <c r="I25" s="13">
        <f t="shared" si="4"/>
        <v>2416.6099999999997</v>
      </c>
    </row>
    <row r="26" spans="1:9" x14ac:dyDescent="0.25">
      <c r="A26" s="6" t="s">
        <v>24</v>
      </c>
      <c r="B26" s="7" t="s">
        <v>7</v>
      </c>
      <c r="C26" s="7" t="s">
        <v>7</v>
      </c>
      <c r="D26" s="8"/>
      <c r="E26" s="7" t="s">
        <v>7</v>
      </c>
      <c r="F26" s="26">
        <f>SUM(F5:H25)</f>
        <v>5112.8999999999996</v>
      </c>
      <c r="G26" s="26"/>
      <c r="H26" s="26"/>
      <c r="I26" s="15">
        <f>SUM(I5:I25)</f>
        <v>537212.40300000005</v>
      </c>
    </row>
    <row r="27" spans="1:9" x14ac:dyDescent="0.25">
      <c r="A27" s="5" t="s">
        <v>25</v>
      </c>
      <c r="B27" s="8" t="s">
        <v>7</v>
      </c>
      <c r="C27" s="8" t="s">
        <v>7</v>
      </c>
      <c r="D27" s="8"/>
      <c r="E27" s="8" t="s">
        <v>7</v>
      </c>
      <c r="F27" s="8" t="s">
        <v>7</v>
      </c>
      <c r="G27" s="8" t="s">
        <v>7</v>
      </c>
      <c r="H27" s="8" t="s">
        <v>7</v>
      </c>
      <c r="I27" s="13" t="s">
        <v>7</v>
      </c>
    </row>
    <row r="28" spans="1:9" x14ac:dyDescent="0.25">
      <c r="A28" s="11" t="s">
        <v>26</v>
      </c>
      <c r="B28" s="8" t="s">
        <v>27</v>
      </c>
      <c r="C28" s="8" t="s">
        <v>7</v>
      </c>
      <c r="D28" s="8"/>
      <c r="E28" s="8" t="s">
        <v>7</v>
      </c>
      <c r="F28" s="8" t="s">
        <v>7</v>
      </c>
      <c r="G28" s="8" t="s">
        <v>7</v>
      </c>
      <c r="H28" s="8" t="s">
        <v>7</v>
      </c>
      <c r="I28" s="13" t="s">
        <v>7</v>
      </c>
    </row>
    <row r="29" spans="1:9" x14ac:dyDescent="0.25">
      <c r="A29" s="11" t="s">
        <v>28</v>
      </c>
      <c r="B29" s="8" t="s">
        <v>13</v>
      </c>
      <c r="C29" s="8" t="s">
        <v>7</v>
      </c>
      <c r="D29" s="8"/>
      <c r="E29" s="8" t="s">
        <v>7</v>
      </c>
      <c r="F29" s="8" t="s">
        <v>7</v>
      </c>
      <c r="G29" s="8" t="s">
        <v>7</v>
      </c>
      <c r="H29" s="8" t="s">
        <v>7</v>
      </c>
      <c r="I29" s="13" t="s">
        <v>7</v>
      </c>
    </row>
    <row r="30" spans="1:9" x14ac:dyDescent="0.25">
      <c r="A30" s="11" t="s">
        <v>29</v>
      </c>
      <c r="B30" s="8" t="s">
        <v>13</v>
      </c>
      <c r="C30" s="8" t="s">
        <v>7</v>
      </c>
      <c r="D30" s="8"/>
      <c r="E30" s="8" t="s">
        <v>7</v>
      </c>
      <c r="F30" s="8" t="s">
        <v>7</v>
      </c>
      <c r="G30" s="8" t="s">
        <v>7</v>
      </c>
      <c r="H30" s="8" t="s">
        <v>7</v>
      </c>
      <c r="I30" s="13" t="s">
        <v>7</v>
      </c>
    </row>
    <row r="31" spans="1:9" x14ac:dyDescent="0.25">
      <c r="A31" s="11" t="s">
        <v>30</v>
      </c>
      <c r="B31" s="8" t="s">
        <v>6</v>
      </c>
      <c r="C31" s="8" t="s">
        <v>7</v>
      </c>
      <c r="D31" s="8"/>
      <c r="E31" s="8" t="s">
        <v>7</v>
      </c>
      <c r="F31" s="8" t="s">
        <v>7</v>
      </c>
      <c r="G31" s="8" t="s">
        <v>7</v>
      </c>
      <c r="H31" s="8" t="s">
        <v>7</v>
      </c>
      <c r="I31" s="13" t="s">
        <v>7</v>
      </c>
    </row>
    <row r="32" spans="1:9" x14ac:dyDescent="0.25">
      <c r="A32" s="11" t="s">
        <v>31</v>
      </c>
      <c r="B32" s="8" t="s">
        <v>7</v>
      </c>
      <c r="C32" s="8" t="s">
        <v>7</v>
      </c>
      <c r="D32" s="8"/>
      <c r="E32" s="8" t="s">
        <v>7</v>
      </c>
      <c r="F32" s="8" t="s">
        <v>7</v>
      </c>
      <c r="G32" s="8" t="s">
        <v>7</v>
      </c>
      <c r="H32" s="8" t="s">
        <v>7</v>
      </c>
      <c r="I32" s="13" t="s">
        <v>7</v>
      </c>
    </row>
    <row r="33" spans="1:12" ht="16.5" x14ac:dyDescent="0.25">
      <c r="A33" s="12" t="s">
        <v>58</v>
      </c>
      <c r="B33" s="8">
        <v>1.5</v>
      </c>
      <c r="C33" s="8">
        <v>25</v>
      </c>
      <c r="D33" s="8">
        <f t="shared" si="0"/>
        <v>37.5</v>
      </c>
      <c r="E33" s="8">
        <v>62</v>
      </c>
      <c r="F33" s="8">
        <f t="shared" ref="F33" si="5">D33*E33</f>
        <v>2325</v>
      </c>
      <c r="G33" s="8">
        <f t="shared" ref="G33:G36" si="6">F33*0.05</f>
        <v>116.25</v>
      </c>
      <c r="H33" s="8">
        <f t="shared" ref="H33" si="7">F33*0.1</f>
        <v>232.5</v>
      </c>
      <c r="I33" s="13">
        <f t="shared" ref="I33" si="8">$F$2*F33+$G$2*G33+$H$2*H33</f>
        <v>280930.91249999998</v>
      </c>
    </row>
    <row r="34" spans="1:12" ht="16.5" x14ac:dyDescent="0.25">
      <c r="A34" s="12" t="s">
        <v>59</v>
      </c>
      <c r="B34" s="8">
        <v>0.25</v>
      </c>
      <c r="C34" s="8">
        <v>350</v>
      </c>
      <c r="D34" s="8">
        <f t="shared" si="0"/>
        <v>87.5</v>
      </c>
      <c r="E34" s="8">
        <v>62</v>
      </c>
      <c r="F34" s="10">
        <f t="shared" ref="F34:F36" si="9">D34*E34</f>
        <v>5425</v>
      </c>
      <c r="G34" s="8">
        <f t="shared" si="6"/>
        <v>271.25</v>
      </c>
      <c r="H34" s="8">
        <f t="shared" ref="H34:H36" si="10">F34*0.1</f>
        <v>542.5</v>
      </c>
      <c r="I34" s="13">
        <f t="shared" ref="I34:I36" si="11">$F$2*F34+$G$2*G34+$H$2*H34</f>
        <v>655505.46249999991</v>
      </c>
    </row>
    <row r="35" spans="1:12" ht="16.5" x14ac:dyDescent="0.25">
      <c r="A35" s="12" t="s">
        <v>60</v>
      </c>
      <c r="B35" s="8">
        <v>1</v>
      </c>
      <c r="C35" s="8">
        <v>2</v>
      </c>
      <c r="D35" s="8">
        <f t="shared" si="0"/>
        <v>2</v>
      </c>
      <c r="E35" s="8">
        <v>12</v>
      </c>
      <c r="F35" s="8">
        <f t="shared" si="9"/>
        <v>24</v>
      </c>
      <c r="G35" s="8">
        <f t="shared" si="6"/>
        <v>1.2000000000000002</v>
      </c>
      <c r="H35" s="8">
        <f t="shared" si="10"/>
        <v>2.4000000000000004</v>
      </c>
      <c r="I35" s="13">
        <f t="shared" si="11"/>
        <v>2899.9320000000002</v>
      </c>
    </row>
    <row r="36" spans="1:12" ht="16.5" x14ac:dyDescent="0.25">
      <c r="A36" s="12" t="s">
        <v>61</v>
      </c>
      <c r="B36" s="8">
        <v>1</v>
      </c>
      <c r="C36" s="8">
        <v>12</v>
      </c>
      <c r="D36" s="8">
        <f t="shared" si="0"/>
        <v>12</v>
      </c>
      <c r="E36" s="8">
        <v>12</v>
      </c>
      <c r="F36" s="8">
        <f t="shared" si="9"/>
        <v>144</v>
      </c>
      <c r="G36" s="8">
        <f t="shared" si="6"/>
        <v>7.2</v>
      </c>
      <c r="H36" s="8">
        <f t="shared" si="10"/>
        <v>14.4</v>
      </c>
      <c r="I36" s="13">
        <f t="shared" si="11"/>
        <v>17399.592000000001</v>
      </c>
    </row>
    <row r="37" spans="1:12" x14ac:dyDescent="0.25">
      <c r="A37" s="11" t="s">
        <v>32</v>
      </c>
      <c r="B37" s="8" t="s">
        <v>6</v>
      </c>
      <c r="C37" s="8" t="s">
        <v>7</v>
      </c>
      <c r="D37" s="8" t="s">
        <v>7</v>
      </c>
      <c r="E37" s="8" t="s">
        <v>7</v>
      </c>
      <c r="F37" s="8" t="s">
        <v>7</v>
      </c>
      <c r="G37" s="8" t="s">
        <v>7</v>
      </c>
      <c r="H37" s="8" t="s">
        <v>7</v>
      </c>
      <c r="I37" s="13" t="s">
        <v>7</v>
      </c>
    </row>
    <row r="38" spans="1:12" x14ac:dyDescent="0.25">
      <c r="A38" s="11" t="s">
        <v>33</v>
      </c>
      <c r="B38" s="8" t="s">
        <v>6</v>
      </c>
      <c r="C38" s="8" t="s">
        <v>7</v>
      </c>
      <c r="D38" s="8" t="s">
        <v>7</v>
      </c>
      <c r="E38" s="8" t="s">
        <v>7</v>
      </c>
      <c r="F38" s="8" t="s">
        <v>7</v>
      </c>
      <c r="G38" s="8" t="s">
        <v>7</v>
      </c>
      <c r="H38" s="8" t="s">
        <v>7</v>
      </c>
      <c r="I38" s="13" t="s">
        <v>7</v>
      </c>
    </row>
    <row r="39" spans="1:12" x14ac:dyDescent="0.25">
      <c r="A39" s="6" t="s">
        <v>34</v>
      </c>
      <c r="B39" s="7" t="s">
        <v>7</v>
      </c>
      <c r="C39" s="7" t="s">
        <v>7</v>
      </c>
      <c r="D39" s="7" t="s">
        <v>7</v>
      </c>
      <c r="E39" s="7" t="s">
        <v>7</v>
      </c>
      <c r="F39" s="26">
        <f>SUM(F27:H38)</f>
        <v>9105.7000000000007</v>
      </c>
      <c r="G39" s="26"/>
      <c r="H39" s="26"/>
      <c r="I39" s="15">
        <f>SUM(I27:I38)</f>
        <v>956735.89899999986</v>
      </c>
      <c r="K39" s="23" t="s">
        <v>93</v>
      </c>
      <c r="L39" s="23" t="s">
        <v>94</v>
      </c>
    </row>
    <row r="40" spans="1:12" ht="16.5" x14ac:dyDescent="0.25">
      <c r="A40" s="4" t="s">
        <v>70</v>
      </c>
      <c r="B40" s="4"/>
      <c r="C40" s="4"/>
      <c r="D40" s="4"/>
      <c r="E40" s="4"/>
      <c r="F40" s="27">
        <f>ROUND(F26+F39,-2)</f>
        <v>14200</v>
      </c>
      <c r="G40" s="28"/>
      <c r="H40" s="28"/>
      <c r="I40" s="15">
        <f>ROUND(I26+I39, -4)</f>
        <v>1490000</v>
      </c>
      <c r="K40" s="1">
        <v>177</v>
      </c>
      <c r="L40" s="1">
        <f>F40/K40</f>
        <v>80.225988700564969</v>
      </c>
    </row>
    <row r="41" spans="1:12" ht="16.5" x14ac:dyDescent="0.25">
      <c r="A41" s="4" t="s">
        <v>71</v>
      </c>
      <c r="B41" s="4"/>
      <c r="C41" s="4"/>
      <c r="D41" s="4"/>
      <c r="E41" s="4"/>
      <c r="F41" s="18"/>
      <c r="G41" s="3"/>
      <c r="H41" s="3"/>
      <c r="I41" s="15">
        <v>700000</v>
      </c>
    </row>
    <row r="42" spans="1:12" ht="16.5" x14ac:dyDescent="0.25">
      <c r="A42" s="4" t="s">
        <v>72</v>
      </c>
      <c r="B42" s="4"/>
      <c r="C42" s="4"/>
      <c r="D42" s="4"/>
      <c r="E42" s="4"/>
      <c r="F42" s="18"/>
      <c r="G42" s="3"/>
      <c r="H42" s="3"/>
      <c r="I42" s="15">
        <f>ROUND(I41+I40,-4)</f>
        <v>2190000</v>
      </c>
    </row>
    <row r="43" spans="1:12" x14ac:dyDescent="0.25">
      <c r="A43" s="24"/>
    </row>
    <row r="44" spans="1:12" x14ac:dyDescent="0.25">
      <c r="A44" s="17" t="s">
        <v>48</v>
      </c>
    </row>
    <row r="45" spans="1:12" ht="16.5" x14ac:dyDescent="0.25">
      <c r="A45" s="16" t="s">
        <v>78</v>
      </c>
    </row>
    <row r="46" spans="1:12" ht="16.5" x14ac:dyDescent="0.25">
      <c r="A46" s="16" t="s">
        <v>50</v>
      </c>
    </row>
    <row r="47" spans="1:12" ht="16.5" x14ac:dyDescent="0.25">
      <c r="A47" s="16" t="s">
        <v>49</v>
      </c>
    </row>
    <row r="48" spans="1:12" ht="16.5" x14ac:dyDescent="0.25">
      <c r="A48" s="16" t="s">
        <v>51</v>
      </c>
    </row>
    <row r="49" spans="1:1" ht="16.5" x14ac:dyDescent="0.25">
      <c r="A49" s="16" t="s">
        <v>52</v>
      </c>
    </row>
    <row r="50" spans="1:1" ht="16.5" x14ac:dyDescent="0.25">
      <c r="A50" s="16" t="s">
        <v>53</v>
      </c>
    </row>
    <row r="51" spans="1:1" ht="16.5" x14ac:dyDescent="0.25">
      <c r="A51" s="16" t="s">
        <v>89</v>
      </c>
    </row>
    <row r="52" spans="1:1" ht="16.5" x14ac:dyDescent="0.25">
      <c r="A52" s="16" t="s">
        <v>88</v>
      </c>
    </row>
    <row r="53" spans="1:1" ht="16.5" x14ac:dyDescent="0.25">
      <c r="A53" s="16" t="s">
        <v>54</v>
      </c>
    </row>
    <row r="54" spans="1:1" ht="16.5" x14ac:dyDescent="0.25">
      <c r="A54" s="16" t="s">
        <v>69</v>
      </c>
    </row>
    <row r="55" spans="1:1" ht="16.5" x14ac:dyDescent="0.25">
      <c r="A55" s="16" t="s">
        <v>55</v>
      </c>
    </row>
    <row r="56" spans="1:1" ht="16.5" x14ac:dyDescent="0.25">
      <c r="A56" s="16" t="s">
        <v>56</v>
      </c>
    </row>
    <row r="57" spans="1:1" ht="16.5" x14ac:dyDescent="0.25">
      <c r="A57" s="16" t="s">
        <v>90</v>
      </c>
    </row>
    <row r="58" spans="1:1" ht="16.5" x14ac:dyDescent="0.25">
      <c r="A58" s="16" t="s">
        <v>73</v>
      </c>
    </row>
  </sheetData>
  <mergeCells count="4">
    <mergeCell ref="A3:A4"/>
    <mergeCell ref="F26:H26"/>
    <mergeCell ref="F39:H39"/>
    <mergeCell ref="F40:H40"/>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I14" sqref="I14"/>
    </sheetView>
  </sheetViews>
  <sheetFormatPr defaultRowHeight="15" x14ac:dyDescent="0.25"/>
  <cols>
    <col min="1" max="1" width="54" customWidth="1"/>
    <col min="2" max="2" width="12" customWidth="1"/>
    <col min="3" max="3" width="10.42578125" customWidth="1"/>
    <col min="4" max="4" width="11.7109375" customWidth="1"/>
    <col min="5" max="5" width="13.140625" customWidth="1"/>
    <col min="6" max="6" width="11" customWidth="1"/>
    <col min="7" max="7" width="14" customWidth="1"/>
    <col min="8" max="8" width="11.140625" customWidth="1"/>
    <col min="9" max="9" width="11.5703125" customWidth="1"/>
  </cols>
  <sheetData>
    <row r="1" spans="1:9" ht="15.75" x14ac:dyDescent="0.25">
      <c r="A1" s="2" t="s">
        <v>74</v>
      </c>
    </row>
    <row r="2" spans="1:9" x14ac:dyDescent="0.25">
      <c r="F2">
        <v>48.08</v>
      </c>
      <c r="G2">
        <v>64.8</v>
      </c>
      <c r="H2">
        <v>26.02</v>
      </c>
    </row>
    <row r="3" spans="1:9" x14ac:dyDescent="0.25">
      <c r="A3" s="25" t="s">
        <v>1</v>
      </c>
      <c r="B3" s="3" t="s">
        <v>35</v>
      </c>
      <c r="C3" s="3" t="s">
        <v>36</v>
      </c>
      <c r="D3" s="3" t="s">
        <v>37</v>
      </c>
      <c r="E3" s="3" t="s">
        <v>38</v>
      </c>
      <c r="F3" s="3" t="s">
        <v>39</v>
      </c>
      <c r="G3" s="3" t="s">
        <v>40</v>
      </c>
      <c r="H3" s="3" t="s">
        <v>41</v>
      </c>
      <c r="I3" s="3" t="s">
        <v>42</v>
      </c>
    </row>
    <row r="4" spans="1:9" ht="74.25" customHeight="1" x14ac:dyDescent="0.25">
      <c r="A4" s="25"/>
      <c r="B4" s="7" t="s">
        <v>2</v>
      </c>
      <c r="C4" s="7" t="s">
        <v>47</v>
      </c>
      <c r="D4" s="7" t="s">
        <v>46</v>
      </c>
      <c r="E4" s="7" t="s">
        <v>3</v>
      </c>
      <c r="F4" s="7" t="s">
        <v>44</v>
      </c>
      <c r="G4" s="7" t="s">
        <v>77</v>
      </c>
      <c r="H4" s="7" t="s">
        <v>45</v>
      </c>
      <c r="I4" s="7" t="s">
        <v>4</v>
      </c>
    </row>
    <row r="5" spans="1:9" x14ac:dyDescent="0.25">
      <c r="A5" s="5" t="s">
        <v>17</v>
      </c>
      <c r="B5" s="5" t="s">
        <v>7</v>
      </c>
      <c r="C5" s="5" t="s">
        <v>7</v>
      </c>
      <c r="D5" s="5" t="s">
        <v>7</v>
      </c>
      <c r="E5" s="5" t="s">
        <v>7</v>
      </c>
      <c r="F5" s="5" t="s">
        <v>7</v>
      </c>
      <c r="G5" s="5" t="s">
        <v>7</v>
      </c>
      <c r="H5" s="5" t="s">
        <v>7</v>
      </c>
      <c r="I5" s="19" t="s">
        <v>7</v>
      </c>
    </row>
    <row r="6" spans="1:9" x14ac:dyDescent="0.25">
      <c r="A6" s="11" t="s">
        <v>18</v>
      </c>
      <c r="B6" s="8">
        <v>2</v>
      </c>
      <c r="C6" s="8">
        <v>1</v>
      </c>
      <c r="D6" s="8">
        <f>B6*C6</f>
        <v>2</v>
      </c>
      <c r="E6" s="8">
        <v>5</v>
      </c>
      <c r="F6" s="8">
        <f>D6*E6</f>
        <v>10</v>
      </c>
      <c r="G6" s="8">
        <f>F6*0.05</f>
        <v>0.5</v>
      </c>
      <c r="H6" s="8">
        <f>F6*0.1</f>
        <v>1</v>
      </c>
      <c r="I6" s="20">
        <f>$F$2*F6+$G$2*G6+$H$2*H6</f>
        <v>539.21999999999991</v>
      </c>
    </row>
    <row r="7" spans="1:9" x14ac:dyDescent="0.25">
      <c r="A7" s="11" t="s">
        <v>19</v>
      </c>
      <c r="B7" s="8">
        <v>2</v>
      </c>
      <c r="C7" s="8">
        <v>1</v>
      </c>
      <c r="D7" s="8">
        <f t="shared" ref="D7:D16" si="0">B7*C7</f>
        <v>2</v>
      </c>
      <c r="E7" s="8">
        <v>5</v>
      </c>
      <c r="F7" s="8">
        <f t="shared" ref="F7:F16" si="1">D7*E7</f>
        <v>10</v>
      </c>
      <c r="G7" s="8">
        <f t="shared" ref="G7:G16" si="2">F7*0.05</f>
        <v>0.5</v>
      </c>
      <c r="H7" s="8">
        <f t="shared" ref="H7:H16" si="3">F7*0.1</f>
        <v>1</v>
      </c>
      <c r="I7" s="20">
        <f t="shared" ref="I7:I16" si="4">$F$2*F7+$G$2*G7+$H$2*H7</f>
        <v>539.21999999999991</v>
      </c>
    </row>
    <row r="8" spans="1:9" x14ac:dyDescent="0.25">
      <c r="A8" s="11" t="s">
        <v>20</v>
      </c>
      <c r="B8" s="8">
        <v>2</v>
      </c>
      <c r="C8" s="8">
        <v>1</v>
      </c>
      <c r="D8" s="8">
        <f t="shared" si="0"/>
        <v>2</v>
      </c>
      <c r="E8" s="8">
        <v>5</v>
      </c>
      <c r="F8" s="8">
        <f t="shared" si="1"/>
        <v>10</v>
      </c>
      <c r="G8" s="8">
        <f t="shared" si="2"/>
        <v>0.5</v>
      </c>
      <c r="H8" s="8">
        <f t="shared" si="3"/>
        <v>1</v>
      </c>
      <c r="I8" s="20">
        <f t="shared" si="4"/>
        <v>539.21999999999991</v>
      </c>
    </row>
    <row r="9" spans="1:9" x14ac:dyDescent="0.25">
      <c r="A9" s="11" t="s">
        <v>75</v>
      </c>
      <c r="B9" s="8">
        <v>2</v>
      </c>
      <c r="C9" s="8">
        <v>1</v>
      </c>
      <c r="D9" s="8">
        <f t="shared" si="0"/>
        <v>2</v>
      </c>
      <c r="E9" s="8">
        <v>1</v>
      </c>
      <c r="F9" s="8">
        <f t="shared" si="1"/>
        <v>2</v>
      </c>
      <c r="G9" s="8">
        <f t="shared" si="2"/>
        <v>0.1</v>
      </c>
      <c r="H9" s="8">
        <f t="shared" si="3"/>
        <v>0.2</v>
      </c>
      <c r="I9" s="20">
        <f t="shared" si="4"/>
        <v>107.84399999999999</v>
      </c>
    </row>
    <row r="10" spans="1:9" x14ac:dyDescent="0.25">
      <c r="A10" s="11" t="s">
        <v>76</v>
      </c>
      <c r="B10" s="8">
        <v>8</v>
      </c>
      <c r="C10" s="8">
        <v>1</v>
      </c>
      <c r="D10" s="8">
        <f t="shared" si="0"/>
        <v>8</v>
      </c>
      <c r="E10" s="8">
        <v>5</v>
      </c>
      <c r="F10" s="8">
        <f t="shared" si="1"/>
        <v>40</v>
      </c>
      <c r="G10" s="8">
        <f t="shared" si="2"/>
        <v>2</v>
      </c>
      <c r="H10" s="8">
        <f t="shared" si="3"/>
        <v>4</v>
      </c>
      <c r="I10" s="20">
        <f t="shared" si="4"/>
        <v>2156.8799999999997</v>
      </c>
    </row>
    <row r="11" spans="1:9" x14ac:dyDescent="0.25">
      <c r="A11" s="5" t="s">
        <v>22</v>
      </c>
      <c r="B11" s="5" t="s">
        <v>7</v>
      </c>
      <c r="C11" s="5" t="s">
        <v>7</v>
      </c>
      <c r="D11" s="8"/>
      <c r="E11" s="5"/>
      <c r="F11" s="5"/>
      <c r="G11" s="5"/>
      <c r="H11" s="5"/>
      <c r="I11" s="20"/>
    </row>
    <row r="12" spans="1:9" ht="16.5" x14ac:dyDescent="0.25">
      <c r="A12" s="11" t="s">
        <v>80</v>
      </c>
      <c r="B12" s="8">
        <v>8</v>
      </c>
      <c r="C12" s="8">
        <v>4</v>
      </c>
      <c r="D12" s="8">
        <f t="shared" si="0"/>
        <v>32</v>
      </c>
      <c r="E12" s="8">
        <v>12</v>
      </c>
      <c r="F12" s="8">
        <f t="shared" si="1"/>
        <v>384</v>
      </c>
      <c r="G12" s="8">
        <f t="shared" si="2"/>
        <v>19.200000000000003</v>
      </c>
      <c r="H12" s="8">
        <f t="shared" si="3"/>
        <v>38.400000000000006</v>
      </c>
      <c r="I12" s="20">
        <f t="shared" si="4"/>
        <v>20706.048000000003</v>
      </c>
    </row>
    <row r="13" spans="1:9" ht="16.5" x14ac:dyDescent="0.25">
      <c r="A13" s="11" t="s">
        <v>81</v>
      </c>
      <c r="B13" s="8">
        <v>2</v>
      </c>
      <c r="C13" s="8">
        <v>2</v>
      </c>
      <c r="D13" s="8">
        <f t="shared" si="0"/>
        <v>4</v>
      </c>
      <c r="E13" s="8">
        <v>50</v>
      </c>
      <c r="F13" s="8">
        <f t="shared" si="1"/>
        <v>200</v>
      </c>
      <c r="G13" s="8">
        <f t="shared" si="2"/>
        <v>10</v>
      </c>
      <c r="H13" s="8">
        <f t="shared" si="3"/>
        <v>20</v>
      </c>
      <c r="I13" s="20">
        <f t="shared" si="4"/>
        <v>10784.4</v>
      </c>
    </row>
    <row r="14" spans="1:9" x14ac:dyDescent="0.25">
      <c r="A14" s="11" t="s">
        <v>23</v>
      </c>
      <c r="B14" s="8">
        <v>2</v>
      </c>
      <c r="C14" s="8">
        <v>1</v>
      </c>
      <c r="D14" s="8">
        <f t="shared" si="0"/>
        <v>2</v>
      </c>
      <c r="E14" s="8">
        <v>2</v>
      </c>
      <c r="F14" s="8">
        <f t="shared" si="1"/>
        <v>4</v>
      </c>
      <c r="G14" s="8">
        <f t="shared" si="2"/>
        <v>0.2</v>
      </c>
      <c r="H14" s="8">
        <f t="shared" si="3"/>
        <v>0.4</v>
      </c>
      <c r="I14" s="20">
        <f t="shared" si="4"/>
        <v>215.68799999999999</v>
      </c>
    </row>
    <row r="15" spans="1:9" ht="16.5" x14ac:dyDescent="0.25">
      <c r="A15" s="11" t="s">
        <v>83</v>
      </c>
      <c r="B15" s="8">
        <v>2</v>
      </c>
      <c r="C15" s="8">
        <v>1</v>
      </c>
      <c r="D15" s="8">
        <f t="shared" si="0"/>
        <v>2</v>
      </c>
      <c r="E15" s="8">
        <v>0</v>
      </c>
      <c r="F15" s="8">
        <f t="shared" si="1"/>
        <v>0</v>
      </c>
      <c r="G15" s="8">
        <f t="shared" si="2"/>
        <v>0</v>
      </c>
      <c r="H15" s="8">
        <f t="shared" si="3"/>
        <v>0</v>
      </c>
      <c r="I15" s="21">
        <f t="shared" si="4"/>
        <v>0</v>
      </c>
    </row>
    <row r="16" spans="1:9" ht="16.5" x14ac:dyDescent="0.25">
      <c r="A16" s="11" t="s">
        <v>85</v>
      </c>
      <c r="B16" s="8">
        <v>2</v>
      </c>
      <c r="C16" s="8">
        <v>1</v>
      </c>
      <c r="D16" s="8">
        <f t="shared" si="0"/>
        <v>2</v>
      </c>
      <c r="E16" s="8">
        <v>5</v>
      </c>
      <c r="F16" s="8">
        <f t="shared" si="1"/>
        <v>10</v>
      </c>
      <c r="G16" s="8">
        <f t="shared" si="2"/>
        <v>0.5</v>
      </c>
      <c r="H16" s="8">
        <f t="shared" si="3"/>
        <v>1</v>
      </c>
      <c r="I16" s="20">
        <f t="shared" si="4"/>
        <v>539.21999999999991</v>
      </c>
    </row>
    <row r="17" spans="1:9" ht="15" customHeight="1" x14ac:dyDescent="0.25">
      <c r="A17" s="4" t="s">
        <v>86</v>
      </c>
      <c r="B17" s="4"/>
      <c r="C17" s="4"/>
      <c r="D17" s="4"/>
      <c r="E17" s="4"/>
      <c r="F17" s="25">
        <f>ROUND(SUM(F5:H16),0)</f>
        <v>771</v>
      </c>
      <c r="G17" s="25"/>
      <c r="H17" s="25"/>
      <c r="I17" s="22">
        <f>ROUND(SUM(I5:I16),-2)</f>
        <v>36100</v>
      </c>
    </row>
    <row r="19" spans="1:9" x14ac:dyDescent="0.25">
      <c r="A19" s="17" t="s">
        <v>48</v>
      </c>
    </row>
    <row r="20" spans="1:9" ht="16.5" x14ac:dyDescent="0.25">
      <c r="A20" s="16" t="s">
        <v>78</v>
      </c>
    </row>
    <row r="21" spans="1:9" ht="16.5" x14ac:dyDescent="0.25">
      <c r="A21" s="16" t="s">
        <v>79</v>
      </c>
    </row>
    <row r="22" spans="1:9" ht="16.5" x14ac:dyDescent="0.25">
      <c r="A22" s="16" t="s">
        <v>91</v>
      </c>
    </row>
    <row r="23" spans="1:9" ht="16.5" x14ac:dyDescent="0.25">
      <c r="A23" s="16" t="s">
        <v>92</v>
      </c>
    </row>
    <row r="24" spans="1:9" ht="16.5" x14ac:dyDescent="0.25">
      <c r="A24" s="16" t="s">
        <v>82</v>
      </c>
    </row>
    <row r="25" spans="1:9" ht="16.5" x14ac:dyDescent="0.25">
      <c r="A25" s="16" t="s">
        <v>84</v>
      </c>
    </row>
    <row r="26" spans="1:9" ht="16.5" x14ac:dyDescent="0.25">
      <c r="A26" s="16" t="s">
        <v>87</v>
      </c>
    </row>
  </sheetData>
  <mergeCells count="2">
    <mergeCell ref="A3:A4"/>
    <mergeCell ref="F17:H17"/>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2017-06-23T16:18:57Z</dcterms:created>
  <dcterms:modified xsi:type="dcterms:W3CDTF">2018-08-10T12:13:45Z</dcterms:modified>
</cp:coreProperties>
</file>