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23790" windowHeight="8910"/>
  </bookViews>
  <sheets>
    <sheet name="Industry" sheetId="1" r:id="rId1"/>
    <sheet name="Agency"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28" i="1" l="1"/>
  <c r="I5" i="2"/>
  <c r="F31" i="1"/>
  <c r="G31" i="1" s="1"/>
  <c r="K13" i="1" l="1"/>
  <c r="K14" i="1"/>
  <c r="K15" i="1"/>
  <c r="K16" i="1"/>
  <c r="K17" i="1"/>
  <c r="K18" i="1" s="1"/>
  <c r="K12" i="1"/>
  <c r="F17" i="1"/>
  <c r="G12" i="1"/>
  <c r="D31" i="1" l="1"/>
  <c r="D30" i="1"/>
  <c r="D29" i="1"/>
  <c r="D28" i="1"/>
  <c r="D27" i="1"/>
  <c r="D26" i="1"/>
  <c r="D24" i="1"/>
  <c r="D21" i="1"/>
  <c r="D17" i="1"/>
  <c r="D16" i="1"/>
  <c r="D15" i="1"/>
  <c r="D14" i="1"/>
  <c r="D13" i="1"/>
  <c r="D12" i="1"/>
  <c r="D10" i="1"/>
  <c r="D7" i="1"/>
  <c r="G6" i="2" l="1"/>
  <c r="F6" i="2"/>
  <c r="D6" i="2"/>
  <c r="D7" i="2"/>
  <c r="F7" i="2" s="1"/>
  <c r="D8" i="2"/>
  <c r="F8" i="2" s="1"/>
  <c r="D9" i="2"/>
  <c r="F9" i="2" s="1"/>
  <c r="D5" i="2"/>
  <c r="F5" i="2" s="1"/>
  <c r="F30" i="1"/>
  <c r="H30" i="1" s="1"/>
  <c r="F29" i="1"/>
  <c r="H29" i="1" s="1"/>
  <c r="F27" i="1"/>
  <c r="H27" i="1" s="1"/>
  <c r="F26" i="1"/>
  <c r="H26" i="1" s="1"/>
  <c r="F24" i="1"/>
  <c r="H24" i="1" s="1"/>
  <c r="F21" i="1"/>
  <c r="G17" i="1"/>
  <c r="H28" i="1" l="1"/>
  <c r="I6" i="2"/>
  <c r="H5" i="2"/>
  <c r="G5" i="2"/>
  <c r="H9" i="2"/>
  <c r="G9" i="2"/>
  <c r="I9" i="2" s="1"/>
  <c r="H8" i="2"/>
  <c r="I8" i="2" s="1"/>
  <c r="G8" i="2"/>
  <c r="G7" i="2"/>
  <c r="I7" i="2" s="1"/>
  <c r="H7" i="2"/>
  <c r="H6" i="2"/>
  <c r="H17" i="1"/>
  <c r="I17" i="1" s="1"/>
  <c r="G21" i="1"/>
  <c r="H21" i="1"/>
  <c r="I26" i="1"/>
  <c r="H31" i="1"/>
  <c r="I31" i="1" s="1"/>
  <c r="G30" i="1"/>
  <c r="I30" i="1" s="1"/>
  <c r="G29" i="1"/>
  <c r="I29" i="1" s="1"/>
  <c r="G28" i="1"/>
  <c r="G27" i="1"/>
  <c r="I27" i="1" s="1"/>
  <c r="G26" i="1"/>
  <c r="G24" i="1"/>
  <c r="I24" i="1" s="1"/>
  <c r="I10" i="2" l="1"/>
  <c r="F34" i="1"/>
  <c r="I28" i="1"/>
  <c r="I34" i="1" s="1"/>
  <c r="F10" i="2"/>
  <c r="I21" i="1"/>
  <c r="F16" i="1" l="1"/>
  <c r="G16" i="1" s="1"/>
  <c r="F15" i="1"/>
  <c r="F14" i="1"/>
  <c r="F13" i="1"/>
  <c r="F12" i="1"/>
  <c r="F10" i="1"/>
  <c r="F7" i="1"/>
  <c r="H7" i="1" l="1"/>
  <c r="G13" i="1"/>
  <c r="G14" i="1"/>
  <c r="I14" i="1" s="1"/>
  <c r="H16" i="1"/>
  <c r="I16" i="1"/>
  <c r="H15" i="1"/>
  <c r="I15" i="1"/>
  <c r="G7" i="1"/>
  <c r="H10" i="1"/>
  <c r="G15" i="1"/>
  <c r="H14" i="1"/>
  <c r="H13" i="1"/>
  <c r="I13" i="1" s="1"/>
  <c r="H12" i="1"/>
  <c r="G10" i="1"/>
  <c r="F18" i="1" l="1"/>
  <c r="K19" i="1" s="1"/>
  <c r="I10" i="1"/>
  <c r="I12" i="1"/>
  <c r="I7" i="1"/>
  <c r="I18" i="1" l="1"/>
  <c r="I35" i="1" s="1"/>
  <c r="I37" i="1" s="1"/>
</calcChain>
</file>

<file path=xl/sharedStrings.xml><?xml version="1.0" encoding="utf-8"?>
<sst xmlns="http://schemas.openxmlformats.org/spreadsheetml/2006/main" count="83" uniqueCount="78">
  <si>
    <t>Burden item</t>
  </si>
  <si>
    <t>1.  Applications</t>
  </si>
  <si>
    <t>N/A</t>
  </si>
  <si>
    <t>2.  Survey and Studies</t>
  </si>
  <si>
    <t>3.  Reporting requirements</t>
  </si>
  <si>
    <t xml:space="preserve">     B.  Required activities</t>
  </si>
  <si>
    <t>N/A </t>
  </si>
  <si>
    <t xml:space="preserve">     C.  Create information</t>
  </si>
  <si>
    <t>N/A  </t>
  </si>
  <si>
    <t xml:space="preserve">     D.  Gather existing information</t>
  </si>
  <si>
    <t xml:space="preserve">     E.  Write Report</t>
  </si>
  <si>
    <t>vi. Semiannual Periodic Report</t>
  </si>
  <si>
    <t>Subtotal for Reporting Requirements</t>
  </si>
  <si>
    <t>4.  Recordkeeping requirements</t>
  </si>
  <si>
    <t>See 3A</t>
  </si>
  <si>
    <t xml:space="preserve">     C.  Implement activities</t>
  </si>
  <si>
    <t xml:space="preserve">     D.  Develop record system</t>
  </si>
  <si>
    <t xml:space="preserve">     E.  Time to enter information</t>
  </si>
  <si>
    <t>iii. Control equipment inspection</t>
  </si>
  <si>
    <t>iv. Control equipment monitoring</t>
  </si>
  <si>
    <t>v. Control device CMS</t>
  </si>
  <si>
    <t xml:space="preserve">     F.  Time to train personnel</t>
  </si>
  <si>
    <t>Subtotal for Recordkeeping Requirements</t>
  </si>
  <si>
    <t>Assumptions:</t>
  </si>
  <si>
    <t>(A)
Person hours per occurrence</t>
  </si>
  <si>
    <t>Table 2: Average Annual EPA Burden and Cost – NESHAP for Natural Gas Transmission and Storage (40 CFR Part 63, Subpart HHH) (Renewal)</t>
  </si>
  <si>
    <t>Activity</t>
  </si>
  <si>
    <t xml:space="preserve">Review reports </t>
  </si>
  <si>
    <t>a. Initial notification</t>
  </si>
  <si>
    <t>b. Preconstruction review application</t>
  </si>
  <si>
    <t>c. Performance test notification</t>
  </si>
  <si>
    <t>d. Compliance status notification</t>
  </si>
  <si>
    <t>e. Semiannual periodic reports</t>
  </si>
  <si>
    <t>(B)
No. of occurrences per respondent per year</t>
  </si>
  <si>
    <r>
      <t xml:space="preserve">(D)
Respondents per year  </t>
    </r>
    <r>
      <rPr>
        <b/>
        <vertAlign val="superscript"/>
        <sz val="12"/>
        <color theme="1"/>
        <rFont val="Times New Roman"/>
        <family val="1"/>
      </rPr>
      <t>a</t>
    </r>
  </si>
  <si>
    <t>(C)
Person hours per respondent per year (C=AxB)</t>
  </si>
  <si>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</si>
  <si>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</si>
  <si>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</si>
  <si>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</si>
  <si>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 xml:space="preserve">     G.  Perform Audits</t>
  </si>
  <si>
    <t>(A)
EPA person- hours per occurrence</t>
  </si>
  <si>
    <t>(B)
No. of occurrences per plant per year</t>
  </si>
  <si>
    <r>
      <t xml:space="preserve">(D)
Plants per year  </t>
    </r>
    <r>
      <rPr>
        <b/>
        <vertAlign val="superscript"/>
        <sz val="12"/>
        <color theme="1"/>
        <rFont val="Times New Roman"/>
        <family val="1"/>
      </rPr>
      <t>a</t>
    </r>
  </si>
  <si>
    <r>
      <t xml:space="preserve">(H)
Cost, $ </t>
    </r>
    <r>
      <rPr>
        <b/>
        <vertAlign val="superscript"/>
        <sz val="12"/>
        <color theme="1"/>
        <rFont val="Times New Roman"/>
        <family val="1"/>
      </rPr>
      <t>b</t>
    </r>
  </si>
  <si>
    <t>(C)
EPA person- hours per plant per year
(C=AxB)</t>
  </si>
  <si>
    <t>(E)
Technical person- hours per year
(E=CxD)</t>
  </si>
  <si>
    <t>(F)
Management person-hours per year
(Ex0.05)</t>
  </si>
  <si>
    <t>(G)
Clerical person-hours per year
(Ex0.1)</t>
  </si>
  <si>
    <r>
      <t>b</t>
    </r>
    <r>
      <rPr>
        <sz val="10"/>
        <color rgb="FF000000"/>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t>
    </r>
  </si>
  <si>
    <r>
      <t>TOTAL ANNUAL BURDEN AND COST</t>
    </r>
    <r>
      <rPr>
        <vertAlign val="superscript"/>
        <sz val="10"/>
        <color theme="1"/>
        <rFont val="Times New Roman"/>
        <family val="1"/>
      </rPr>
      <t>c</t>
    </r>
  </si>
  <si>
    <r>
      <t xml:space="preserve">c </t>
    </r>
    <r>
      <rPr>
        <sz val="10"/>
        <color rgb="FF000000"/>
        <rFont val="Times New Roman"/>
        <family val="1"/>
      </rPr>
      <t xml:space="preserve">Totals have been rounded to 3 significant figures. Figures may not add exactly due to rounding. </t>
    </r>
  </si>
  <si>
    <t>Table 1: Annual Respondent Burden and Cost – NESHAP for Natural Gas Transmission and Storage (40 CFR Part 63, Subpart HHH) (Renewal)</t>
  </si>
  <si>
    <r>
      <t>b</t>
    </r>
    <r>
      <rPr>
        <sz val="10"/>
        <color rgb="FF000000"/>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groups.  The rates are from column 1, Total Compensation.  The rates have been increased by 110 percent to account for the benefit packages available to those employed by private industry.</t>
    </r>
  </si>
  <si>
    <t xml:space="preserve">     A.  Familiarize with regulatory requirements</t>
  </si>
  <si>
    <r>
      <t xml:space="preserve">c </t>
    </r>
    <r>
      <rPr>
        <sz val="10"/>
        <color rgb="FF000000"/>
        <rFont val="Times New Roman"/>
        <family val="1"/>
      </rPr>
      <t xml:space="preserve">It is estimated that each source will familiarize themselves with the rule requireements each year. </t>
    </r>
  </si>
  <si>
    <r>
      <t>A.  Familiarize with regulatory requirements</t>
    </r>
    <r>
      <rPr>
        <vertAlign val="superscript"/>
        <sz val="10"/>
        <color rgb="FF000000"/>
        <rFont val="Times New Roman"/>
        <family val="1"/>
      </rPr>
      <t>c</t>
    </r>
  </si>
  <si>
    <r>
      <t>i. Notification of construction/ reconstruction</t>
    </r>
    <r>
      <rPr>
        <vertAlign val="superscript"/>
        <sz val="10"/>
        <color rgb="FF000000"/>
        <rFont val="Times New Roman"/>
        <family val="1"/>
      </rPr>
      <t>d</t>
    </r>
  </si>
  <si>
    <r>
      <t>ii. Notification of actual startup</t>
    </r>
    <r>
      <rPr>
        <vertAlign val="superscript"/>
        <sz val="10"/>
        <color rgb="FF000000"/>
        <rFont val="Times New Roman"/>
        <family val="1"/>
      </rPr>
      <t>d</t>
    </r>
  </si>
  <si>
    <r>
      <t>iii. Notification of date of CMS performance evaluation</t>
    </r>
    <r>
      <rPr>
        <vertAlign val="superscript"/>
        <sz val="10"/>
        <color rgb="FF000000"/>
        <rFont val="Times New Roman"/>
        <family val="1"/>
      </rPr>
      <t>d</t>
    </r>
  </si>
  <si>
    <r>
      <t>iv. Notification of planned date of performance test</t>
    </r>
    <r>
      <rPr>
        <vertAlign val="superscript"/>
        <sz val="10"/>
        <color rgb="FF000000"/>
        <rFont val="Times New Roman"/>
        <family val="1"/>
      </rPr>
      <t>d</t>
    </r>
  </si>
  <si>
    <r>
      <t>v. Notification of compliance status report</t>
    </r>
    <r>
      <rPr>
        <vertAlign val="superscript"/>
        <sz val="10"/>
        <color rgb="FF000000"/>
        <rFont val="Times New Roman"/>
        <family val="1"/>
      </rPr>
      <t>d</t>
    </r>
  </si>
  <si>
    <r>
      <t xml:space="preserve">        H.  Retain records of actual throughput (facilities exempt under 63.1270(f)</t>
    </r>
    <r>
      <rPr>
        <vertAlign val="superscript"/>
        <sz val="10"/>
        <color theme="1"/>
        <rFont val="Times New Roman"/>
        <family val="1"/>
      </rPr>
      <t>e</t>
    </r>
  </si>
  <si>
    <r>
      <t>TOTAL LABOR BURDEN AND COST (rounded)</t>
    </r>
    <r>
      <rPr>
        <b/>
        <vertAlign val="superscript"/>
        <sz val="10"/>
        <color theme="1"/>
        <rFont val="Times New Roman"/>
        <family val="1"/>
      </rPr>
      <t>f</t>
    </r>
  </si>
  <si>
    <r>
      <t>TOTAL CAPITAL AND O&amp;M COST (rounded)</t>
    </r>
    <r>
      <rPr>
        <b/>
        <vertAlign val="superscript"/>
        <sz val="10"/>
        <color rgb="FF000000"/>
        <rFont val="Times New Roman"/>
        <family val="1"/>
      </rPr>
      <t>f</t>
    </r>
  </si>
  <si>
    <r>
      <t>GRAND TOTAL (rounded)</t>
    </r>
    <r>
      <rPr>
        <b/>
        <vertAlign val="superscript"/>
        <sz val="10"/>
        <color rgb="FF000000"/>
        <rFont val="Times New Roman"/>
        <family val="1"/>
      </rPr>
      <t>f</t>
    </r>
  </si>
  <si>
    <r>
      <t xml:space="preserve">d </t>
    </r>
    <r>
      <rPr>
        <sz val="10"/>
        <color rgb="FF000000"/>
        <rFont val="Times New Roman"/>
        <family val="1"/>
      </rPr>
      <t>One-time requirement for the 6 new or reconstructed sources</t>
    </r>
    <r>
      <rPr>
        <vertAlign val="superscript"/>
        <sz val="10"/>
        <color rgb="FF000000"/>
        <rFont val="Times New Roman"/>
        <family val="1"/>
      </rPr>
      <t>.</t>
    </r>
  </si>
  <si>
    <r>
      <t>e</t>
    </r>
    <r>
      <rPr>
        <sz val="10"/>
        <color rgb="FF000000"/>
        <rFont val="Times New Roman"/>
        <family val="1"/>
      </rPr>
      <t xml:space="preserve">  Respondents are expected to maintain records of actual annual throughput as a standard business practice; therefore, there is no additional burden associated with these records under this rule.</t>
    </r>
  </si>
  <si>
    <r>
      <t xml:space="preserve">f   </t>
    </r>
    <r>
      <rPr>
        <sz val="10"/>
        <color theme="1"/>
        <rFont val="Times New Roman"/>
        <family val="1"/>
      </rPr>
      <t xml:space="preserve">Totals have been rounded to 3 significant figures. Figures may not add exactly due to rounding. </t>
    </r>
  </si>
  <si>
    <r>
      <t xml:space="preserve">     B.  Plan activities</t>
    </r>
    <r>
      <rPr>
        <vertAlign val="superscript"/>
        <sz val="10"/>
        <color theme="1"/>
        <rFont val="Times New Roman"/>
        <family val="1"/>
      </rPr>
      <t>d</t>
    </r>
  </si>
  <si>
    <r>
      <t>i. Control equipment</t>
    </r>
    <r>
      <rPr>
        <vertAlign val="superscript"/>
        <sz val="10"/>
        <color rgb="FF000000"/>
        <rFont val="Times New Roman"/>
        <family val="1"/>
      </rPr>
      <t>d</t>
    </r>
  </si>
  <si>
    <r>
      <t>i. Control device design</t>
    </r>
    <r>
      <rPr>
        <vertAlign val="superscript"/>
        <sz val="10"/>
        <color rgb="FF000000"/>
        <rFont val="Times New Roman"/>
        <family val="1"/>
      </rPr>
      <t>d</t>
    </r>
  </si>
  <si>
    <r>
      <t>ii. Control equipment testing</t>
    </r>
    <r>
      <rPr>
        <vertAlign val="superscript"/>
        <sz val="10"/>
        <color rgb="FF000000"/>
        <rFont val="Times New Roman"/>
        <family val="1"/>
      </rPr>
      <t>d</t>
    </r>
  </si>
  <si>
    <t># of responses</t>
  </si>
  <si>
    <t>Total Response</t>
  </si>
  <si>
    <t>Hours/response</t>
  </si>
  <si>
    <r>
      <rPr>
        <vertAlign val="superscript"/>
        <sz val="10"/>
        <color rgb="FF000000"/>
        <rFont val="Times New Roman"/>
        <family val="1"/>
      </rPr>
      <t>a</t>
    </r>
    <r>
      <rPr>
        <sz val="10"/>
        <color rgb="FF000000"/>
        <rFont val="Times New Roman"/>
        <family val="1"/>
      </rPr>
      <t xml:space="preserve">  We have assumed that there are approximately 55 respondents, on average. It is estimated that 6 additional new or reconstructed sources becoming subject to the rule annually over the next three years.  </t>
    </r>
  </si>
  <si>
    <r>
      <t>a</t>
    </r>
    <r>
      <rPr>
        <sz val="10"/>
        <color rgb="FF000000"/>
        <rFont val="Times New Roman"/>
        <family val="1"/>
      </rPr>
      <t xml:space="preserve">  We have assumed that there are approximately 55 respondents subject to the rule, on average over the three year period. It is estimated that 6 additional new or reconstructed sources becoming subject to the rule annually over the next three years.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</si>
</sst>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7" x14ac:knownFonts="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rgb="FF000000"/>
      <name val="Times New Roman"/>
      <family val="1"/>
    </font>
    <font>
      <b/>
      <i/>
      <sz val="10"/>
      <color theme="1"/>
      <name val="Times New Roman"/>
      <family val="1"/>
    </font>
    <font>
      <b/>
      <i/>
      <sz val="10"/>
      <color rgb="FF000000"/>
      <name val="Times New Roman"/>
      <family val="1"/>
    </font>
    <font>
      <vertAlign val="superscript"/>
      <sz val="10"/>
      <color theme="1"/>
      <name val="Times New Roman"/>
      <family val="1"/>
    </font>
    <font>
      <b/>
      <sz val="10"/>
      <color rgb="FF000000"/>
      <name val="Times New Roman"/>
      <family val="1"/>
    </font>
    <font>
      <b/>
      <vertAlign val="superscript"/>
      <sz val="10"/>
      <color rgb="FF000000"/>
      <name val="Times New Roman"/>
      <family val="1"/>
    </font>
    <font>
      <vertAlign val="superscript"/>
      <sz val="12"/>
      <color rgb="FF000000"/>
      <name val="Times New Roman"/>
      <family val="1"/>
    </font>
    <font>
      <vertAlign val="superscript"/>
      <sz val="10"/>
      <color rgb="FF000000"/>
      <name val="Times New Roman"/>
      <family val="1"/>
    </font>
    <font>
      <sz val="12"/>
      <color theme="1"/>
      <name val="Times New Roman"/>
      <family val="1"/>
    </font>
    <font>
      <sz val="12"/>
      <color rgb="FF000000"/>
      <name val="Times New Roman"/>
      <family val="1"/>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xf numFmtId="0" fontId="3"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3" fillId="0" borderId="0" xfId="0" applyFont="1" applyAlignment="1">
      <alignment horizontal="lef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indent="1"/>
    </xf>
    <xf numFmtId="8" fontId="7"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left" vertical="center" wrapText="1" indent="4"/>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8" fontId="9" fillId="0" borderId="1" xfId="0" applyNumberFormat="1" applyFont="1" applyBorder="1" applyAlignment="1">
      <alignment horizontal="right" vertical="center" wrapText="1" indent="1"/>
    </xf>
    <xf numFmtId="0" fontId="2" fillId="0" borderId="1" xfId="0" applyFont="1" applyBorder="1" applyAlignment="1">
      <alignment horizontal="right" vertical="center" wrapText="1" indent="1"/>
    </xf>
    <xf numFmtId="0" fontId="7" fillId="0" borderId="1" xfId="0" applyFont="1" applyBorder="1" applyAlignment="1">
      <alignment horizontal="center" vertical="center" wrapText="1"/>
    </xf>
    <xf numFmtId="0" fontId="0" fillId="2" borderId="0" xfId="0" applyFill="1"/>
    <xf numFmtId="6" fontId="9"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3"/>
    </xf>
    <xf numFmtId="1" fontId="1" fillId="0" borderId="0" xfId="0" applyNumberFormat="1" applyFont="1"/>
    <xf numFmtId="0" fontId="10" fillId="0" borderId="0" xfId="0" applyFont="1" applyAlignment="1">
      <alignment vertical="center"/>
    </xf>
    <xf numFmtId="0" fontId="7" fillId="0" borderId="1" xfId="0" applyFont="1" applyBorder="1" applyAlignment="1">
      <alignment horizontal="left" vertical="center" wrapText="1"/>
    </xf>
    <xf numFmtId="0" fontId="0" fillId="0" borderId="0" xfId="0" applyFont="1"/>
    <xf numFmtId="1" fontId="0" fillId="0" borderId="0" xfId="0" applyNumberFormat="1" applyFont="1"/>
    <xf numFmtId="8" fontId="7" fillId="0" borderId="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11"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14" fillId="0" borderId="0" xfId="0" applyFont="1" applyFill="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horizontal="left" vertical="center" wrapText="1"/>
    </xf>
    <xf numFmtId="1" fontId="8"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heetViews>
  <sheetFormatPr defaultColWidth="9.140625" defaultRowHeight="15" x14ac:dyDescent="0.25"/>
  <cols>
    <col min="1" max="1" width="33.5703125" style="1" customWidth="1"/>
    <col min="2" max="2" width="16.7109375" style="1" customWidth="1"/>
    <col min="3" max="3" width="16.42578125" style="1" customWidth="1"/>
    <col min="4" max="4" width="15.140625" style="1" customWidth="1"/>
    <col min="5" max="5" width="12.140625" style="1" customWidth="1"/>
    <col min="6" max="6" width="14.85546875" style="1" customWidth="1"/>
    <col min="7" max="8" width="12.42578125" style="1" customWidth="1"/>
    <col min="9" max="9" width="12.85546875" style="1" customWidth="1"/>
    <col min="10" max="10" width="19.7109375" style="1" customWidth="1"/>
    <col min="11" max="16384" width="9.140625" style="1"/>
  </cols>
  <sheetData>
    <row r="1" spans="1:11" ht="15.75" x14ac:dyDescent="0.25">
      <c r="A1" s="5" t="s">
        <v>52</v>
      </c>
    </row>
    <row r="2" spans="1:11" x14ac:dyDescent="0.25">
      <c r="F2" s="19">
        <v>108.28</v>
      </c>
      <c r="G2" s="19">
        <v>144.33000000000001</v>
      </c>
      <c r="H2" s="19">
        <v>53.34</v>
      </c>
    </row>
    <row r="3" spans="1:11" ht="63.75" x14ac:dyDescent="0.25">
      <c r="A3" s="7" t="s">
        <v>0</v>
      </c>
      <c r="B3" s="7" t="s">
        <v>24</v>
      </c>
      <c r="C3" s="7" t="s">
        <v>33</v>
      </c>
      <c r="D3" s="7" t="s">
        <v>35</v>
      </c>
      <c r="E3" s="7" t="s">
        <v>34</v>
      </c>
      <c r="F3" s="7" t="s">
        <v>36</v>
      </c>
      <c r="G3" s="7" t="s">
        <v>37</v>
      </c>
      <c r="H3" s="7" t="s">
        <v>38</v>
      </c>
      <c r="I3" s="7" t="s">
        <v>39</v>
      </c>
    </row>
    <row r="4" spans="1:11" x14ac:dyDescent="0.25">
      <c r="A4" s="8" t="s">
        <v>1</v>
      </c>
      <c r="B4" s="9" t="s">
        <v>2</v>
      </c>
      <c r="C4" s="9"/>
      <c r="D4" s="9"/>
      <c r="E4" s="9"/>
      <c r="F4" s="9"/>
      <c r="G4" s="9"/>
      <c r="H4" s="9"/>
      <c r="I4" s="10"/>
    </row>
    <row r="5" spans="1:11" x14ac:dyDescent="0.25">
      <c r="A5" s="8" t="s">
        <v>3</v>
      </c>
      <c r="B5" s="9" t="s">
        <v>2</v>
      </c>
      <c r="C5" s="9"/>
      <c r="D5" s="9"/>
      <c r="E5" s="9"/>
      <c r="F5" s="9"/>
      <c r="G5" s="9"/>
      <c r="H5" s="9"/>
      <c r="I5" s="10"/>
    </row>
    <row r="6" spans="1:11" x14ac:dyDescent="0.25">
      <c r="A6" s="8" t="s">
        <v>4</v>
      </c>
      <c r="B6" s="9"/>
      <c r="C6" s="9"/>
      <c r="D6" s="9"/>
      <c r="E6" s="9"/>
      <c r="F6" s="9"/>
      <c r="G6" s="9"/>
      <c r="H6" s="9"/>
      <c r="I6" s="10"/>
    </row>
    <row r="7" spans="1:11" ht="28.5" x14ac:dyDescent="0.25">
      <c r="A7" s="21" t="s">
        <v>56</v>
      </c>
      <c r="B7" s="9">
        <v>2</v>
      </c>
      <c r="C7" s="9">
        <v>1</v>
      </c>
      <c r="D7" s="9">
        <f>+B7*C7</f>
        <v>2</v>
      </c>
      <c r="E7" s="9">
        <v>55</v>
      </c>
      <c r="F7" s="9">
        <f>+D7*E7</f>
        <v>110</v>
      </c>
      <c r="G7" s="9">
        <f>+F7*0.05</f>
        <v>5.5</v>
      </c>
      <c r="H7" s="9">
        <f>+F7*0.1</f>
        <v>11</v>
      </c>
      <c r="I7" s="11">
        <f>+F7*$F$2+G7*$G$2+H7*$H$2</f>
        <v>13291.355</v>
      </c>
    </row>
    <row r="8" spans="1:11" x14ac:dyDescent="0.25">
      <c r="A8" s="8" t="s">
        <v>5</v>
      </c>
      <c r="B8" s="9" t="s">
        <v>6</v>
      </c>
      <c r="C8" s="9"/>
      <c r="D8" s="9"/>
      <c r="E8" s="9"/>
      <c r="F8" s="9"/>
      <c r="G8" s="9"/>
      <c r="H8" s="9"/>
      <c r="I8" s="12"/>
    </row>
    <row r="9" spans="1:11" x14ac:dyDescent="0.25">
      <c r="A9" s="8" t="s">
        <v>7</v>
      </c>
      <c r="B9" s="9" t="s">
        <v>8</v>
      </c>
      <c r="C9" s="9"/>
      <c r="D9" s="9"/>
      <c r="E9" s="9"/>
      <c r="F9" s="9"/>
      <c r="G9" s="9"/>
      <c r="H9" s="9"/>
      <c r="I9" s="12"/>
    </row>
    <row r="10" spans="1:11" x14ac:dyDescent="0.25">
      <c r="A10" s="8" t="s">
        <v>9</v>
      </c>
      <c r="B10" s="9">
        <v>4</v>
      </c>
      <c r="C10" s="9">
        <v>1</v>
      </c>
      <c r="D10" s="18">
        <f>+B10*C10</f>
        <v>4</v>
      </c>
      <c r="E10" s="9">
        <v>55</v>
      </c>
      <c r="F10" s="18">
        <f>+D10*E10</f>
        <v>220</v>
      </c>
      <c r="G10" s="18">
        <f>+F10*0.05</f>
        <v>11</v>
      </c>
      <c r="H10" s="18">
        <f>+F10*0.1</f>
        <v>22</v>
      </c>
      <c r="I10" s="11">
        <f>+F10*$F$2+G10*$G$2+H10*$H$2</f>
        <v>26582.71</v>
      </c>
    </row>
    <row r="11" spans="1:11" x14ac:dyDescent="0.25">
      <c r="A11" s="8" t="s">
        <v>10</v>
      </c>
      <c r="B11" s="9"/>
      <c r="C11" s="9"/>
      <c r="D11" s="9"/>
      <c r="E11" s="9"/>
      <c r="F11" s="9"/>
      <c r="G11" s="9"/>
      <c r="H11" s="9"/>
      <c r="I11" s="12"/>
      <c r="K11" s="25" t="s">
        <v>73</v>
      </c>
    </row>
    <row r="12" spans="1:11" ht="28.5" x14ac:dyDescent="0.25">
      <c r="A12" s="13" t="s">
        <v>57</v>
      </c>
      <c r="B12" s="9">
        <v>2</v>
      </c>
      <c r="C12" s="9">
        <v>1</v>
      </c>
      <c r="D12" s="18">
        <f t="shared" ref="D12:D17" si="0">+B12*C12</f>
        <v>2</v>
      </c>
      <c r="E12" s="9">
        <v>6</v>
      </c>
      <c r="F12" s="18">
        <f t="shared" ref="F12:F16" si="1">+D12*E12</f>
        <v>12</v>
      </c>
      <c r="G12" s="18">
        <f>+F12*0.05</f>
        <v>0.60000000000000009</v>
      </c>
      <c r="H12" s="18">
        <f t="shared" ref="H12:H17" si="2">+F12*0.1</f>
        <v>1.2000000000000002</v>
      </c>
      <c r="I12" s="11">
        <f t="shared" ref="I12:I17" si="3">+F12*$F$2+G12*$G$2+H12*$H$2</f>
        <v>1449.9660000000001</v>
      </c>
      <c r="K12" s="1">
        <f>E12*C12</f>
        <v>6</v>
      </c>
    </row>
    <row r="13" spans="1:11" ht="15.75" x14ac:dyDescent="0.25">
      <c r="A13" s="13" t="s">
        <v>58</v>
      </c>
      <c r="B13" s="9">
        <v>2</v>
      </c>
      <c r="C13" s="9">
        <v>1</v>
      </c>
      <c r="D13" s="18">
        <f t="shared" si="0"/>
        <v>2</v>
      </c>
      <c r="E13" s="9">
        <v>6</v>
      </c>
      <c r="F13" s="18">
        <f t="shared" si="1"/>
        <v>12</v>
      </c>
      <c r="G13" s="18">
        <f t="shared" ref="G13:G17" si="4">+F13*0.05</f>
        <v>0.60000000000000009</v>
      </c>
      <c r="H13" s="18">
        <f t="shared" si="2"/>
        <v>1.2000000000000002</v>
      </c>
      <c r="I13" s="11">
        <f t="shared" si="3"/>
        <v>1449.9660000000001</v>
      </c>
      <c r="K13" s="1">
        <f t="shared" ref="K13:K17" si="5">E13*C13</f>
        <v>6</v>
      </c>
    </row>
    <row r="14" spans="1:11" ht="28.5" x14ac:dyDescent="0.25">
      <c r="A14" s="13" t="s">
        <v>59</v>
      </c>
      <c r="B14" s="9">
        <v>2</v>
      </c>
      <c r="C14" s="9">
        <v>1</v>
      </c>
      <c r="D14" s="18">
        <f t="shared" si="0"/>
        <v>2</v>
      </c>
      <c r="E14" s="9">
        <v>6</v>
      </c>
      <c r="F14" s="18">
        <f t="shared" si="1"/>
        <v>12</v>
      </c>
      <c r="G14" s="18">
        <f t="shared" si="4"/>
        <v>0.60000000000000009</v>
      </c>
      <c r="H14" s="18">
        <f t="shared" si="2"/>
        <v>1.2000000000000002</v>
      </c>
      <c r="I14" s="11">
        <f t="shared" si="3"/>
        <v>1449.9660000000001</v>
      </c>
      <c r="K14" s="1">
        <f t="shared" si="5"/>
        <v>6</v>
      </c>
    </row>
    <row r="15" spans="1:11" ht="28.5" x14ac:dyDescent="0.25">
      <c r="A15" s="13" t="s">
        <v>60</v>
      </c>
      <c r="B15" s="9">
        <v>2</v>
      </c>
      <c r="C15" s="9">
        <v>1</v>
      </c>
      <c r="D15" s="18">
        <f t="shared" si="0"/>
        <v>2</v>
      </c>
      <c r="E15" s="9">
        <v>6</v>
      </c>
      <c r="F15" s="18">
        <f t="shared" si="1"/>
        <v>12</v>
      </c>
      <c r="G15" s="18">
        <f t="shared" si="4"/>
        <v>0.60000000000000009</v>
      </c>
      <c r="H15" s="18">
        <f t="shared" si="2"/>
        <v>1.2000000000000002</v>
      </c>
      <c r="I15" s="11">
        <f t="shared" si="3"/>
        <v>1449.9660000000001</v>
      </c>
      <c r="K15" s="1">
        <f t="shared" si="5"/>
        <v>6</v>
      </c>
    </row>
    <row r="16" spans="1:11" ht="28.5" x14ac:dyDescent="0.25">
      <c r="A16" s="13" t="s">
        <v>61</v>
      </c>
      <c r="B16" s="9">
        <v>4</v>
      </c>
      <c r="C16" s="9">
        <v>1</v>
      </c>
      <c r="D16" s="18">
        <f t="shared" si="0"/>
        <v>4</v>
      </c>
      <c r="E16" s="9">
        <v>6</v>
      </c>
      <c r="F16" s="18">
        <f t="shared" si="1"/>
        <v>24</v>
      </c>
      <c r="G16" s="18">
        <f t="shared" si="4"/>
        <v>1.2000000000000002</v>
      </c>
      <c r="H16" s="18">
        <f t="shared" si="2"/>
        <v>2.4000000000000004</v>
      </c>
      <c r="I16" s="11">
        <f t="shared" si="3"/>
        <v>2899.9320000000002</v>
      </c>
      <c r="K16" s="1">
        <f t="shared" si="5"/>
        <v>6</v>
      </c>
    </row>
    <row r="17" spans="1:12" x14ac:dyDescent="0.25">
      <c r="A17" s="13" t="s">
        <v>11</v>
      </c>
      <c r="B17" s="9">
        <v>4</v>
      </c>
      <c r="C17" s="9">
        <v>2</v>
      </c>
      <c r="D17" s="18">
        <f t="shared" si="0"/>
        <v>8</v>
      </c>
      <c r="E17" s="9">
        <v>55</v>
      </c>
      <c r="F17" s="18">
        <f>+D17*E17</f>
        <v>440</v>
      </c>
      <c r="G17" s="18">
        <f t="shared" si="4"/>
        <v>22</v>
      </c>
      <c r="H17" s="18">
        <f t="shared" si="2"/>
        <v>44</v>
      </c>
      <c r="I17" s="11">
        <f t="shared" si="3"/>
        <v>53165.42</v>
      </c>
      <c r="K17" s="1">
        <f t="shared" si="5"/>
        <v>110</v>
      </c>
    </row>
    <row r="18" spans="1:12" x14ac:dyDescent="0.25">
      <c r="A18" s="35" t="s">
        <v>12</v>
      </c>
      <c r="B18" s="35"/>
      <c r="C18" s="35"/>
      <c r="D18" s="35"/>
      <c r="E18" s="35"/>
      <c r="F18" s="28">
        <f>SUM(F7:H17)</f>
        <v>968.3</v>
      </c>
      <c r="G18" s="29"/>
      <c r="H18" s="30"/>
      <c r="I18" s="16">
        <f>SUM(I7:I17)</f>
        <v>101739.281</v>
      </c>
      <c r="K18" s="25">
        <f>SUM(K12:K17)</f>
        <v>140</v>
      </c>
      <c r="L18" s="25" t="s">
        <v>74</v>
      </c>
    </row>
    <row r="19" spans="1:12" x14ac:dyDescent="0.25">
      <c r="A19" s="8" t="s">
        <v>13</v>
      </c>
      <c r="B19" s="14"/>
      <c r="C19" s="14"/>
      <c r="D19" s="14"/>
      <c r="E19" s="14"/>
      <c r="F19" s="14"/>
      <c r="G19" s="14"/>
      <c r="H19" s="14"/>
      <c r="I19" s="17"/>
      <c r="K19" s="26">
        <f>F35/K18</f>
        <v>20.785714285714285</v>
      </c>
      <c r="L19" s="25" t="s">
        <v>75</v>
      </c>
    </row>
    <row r="20" spans="1:12" ht="25.5" x14ac:dyDescent="0.25">
      <c r="A20" s="8" t="s">
        <v>54</v>
      </c>
      <c r="B20" s="36" t="s">
        <v>14</v>
      </c>
      <c r="C20" s="36"/>
      <c r="D20" s="9"/>
      <c r="E20" s="9"/>
      <c r="F20" s="9"/>
      <c r="G20" s="9"/>
      <c r="H20" s="9"/>
      <c r="I20" s="9"/>
    </row>
    <row r="21" spans="1:12" ht="15.75" x14ac:dyDescent="0.25">
      <c r="A21" s="8" t="s">
        <v>69</v>
      </c>
      <c r="B21" s="9">
        <v>16</v>
      </c>
      <c r="C21" s="9">
        <v>1</v>
      </c>
      <c r="D21" s="18">
        <f>+B21*C21</f>
        <v>16</v>
      </c>
      <c r="E21" s="9">
        <v>6</v>
      </c>
      <c r="F21" s="18">
        <f>+D21*E21</f>
        <v>96</v>
      </c>
      <c r="G21" s="18">
        <f>+F21*0.05</f>
        <v>4.8000000000000007</v>
      </c>
      <c r="H21" s="18">
        <f>+F21*0.1</f>
        <v>9.6000000000000014</v>
      </c>
      <c r="I21" s="11">
        <f>+F21*$F$2+G21*$G$2+H21*$H$2</f>
        <v>11599.728000000001</v>
      </c>
    </row>
    <row r="22" spans="1:12" x14ac:dyDescent="0.25">
      <c r="A22" s="8" t="s">
        <v>15</v>
      </c>
      <c r="B22" s="9" t="s">
        <v>2</v>
      </c>
      <c r="C22" s="9"/>
      <c r="D22" s="9"/>
      <c r="E22" s="9"/>
      <c r="F22" s="9"/>
      <c r="G22" s="9"/>
      <c r="H22" s="9"/>
      <c r="I22" s="12"/>
    </row>
    <row r="23" spans="1:12" x14ac:dyDescent="0.25">
      <c r="A23" s="8" t="s">
        <v>16</v>
      </c>
      <c r="B23" s="9"/>
      <c r="C23" s="9"/>
      <c r="D23" s="9"/>
      <c r="E23" s="9"/>
      <c r="F23" s="12"/>
      <c r="G23" s="12"/>
      <c r="H23" s="12"/>
      <c r="I23" s="12"/>
    </row>
    <row r="24" spans="1:12" ht="15.75" x14ac:dyDescent="0.25">
      <c r="A24" s="13" t="s">
        <v>70</v>
      </c>
      <c r="B24" s="9">
        <v>4</v>
      </c>
      <c r="C24" s="9">
        <v>1</v>
      </c>
      <c r="D24" s="18">
        <f>+B24*C24</f>
        <v>4</v>
      </c>
      <c r="E24" s="9">
        <v>6</v>
      </c>
      <c r="F24" s="18">
        <f>+D24*E24</f>
        <v>24</v>
      </c>
      <c r="G24" s="18">
        <f>+F24*0.05</f>
        <v>1.2000000000000002</v>
      </c>
      <c r="H24" s="18">
        <f>+F24*0.1</f>
        <v>2.4000000000000004</v>
      </c>
      <c r="I24" s="11">
        <f>+F24*$F$2+G24*$G$2+H24*$H$2</f>
        <v>2899.9320000000002</v>
      </c>
    </row>
    <row r="25" spans="1:12" x14ac:dyDescent="0.25">
      <c r="A25" s="8" t="s">
        <v>17</v>
      </c>
      <c r="B25" s="9"/>
      <c r="C25" s="9"/>
      <c r="D25" s="9"/>
      <c r="E25" s="9"/>
      <c r="F25" s="9"/>
      <c r="G25" s="9"/>
      <c r="H25" s="9"/>
      <c r="I25" s="12"/>
    </row>
    <row r="26" spans="1:12" ht="15.75" x14ac:dyDescent="0.25">
      <c r="A26" s="13" t="s">
        <v>71</v>
      </c>
      <c r="B26" s="9">
        <v>4</v>
      </c>
      <c r="C26" s="9">
        <v>1</v>
      </c>
      <c r="D26" s="18">
        <f t="shared" ref="D26:D31" si="6">+B26*C26</f>
        <v>4</v>
      </c>
      <c r="E26" s="9">
        <v>6</v>
      </c>
      <c r="F26" s="18">
        <f t="shared" ref="F26:F30" si="7">+D26*E26</f>
        <v>24</v>
      </c>
      <c r="G26" s="18">
        <f t="shared" ref="G26:G30" si="8">+F26*0.05</f>
        <v>1.2000000000000002</v>
      </c>
      <c r="H26" s="18">
        <f t="shared" ref="H26:H31" si="9">+F26*0.1</f>
        <v>2.4000000000000004</v>
      </c>
      <c r="I26" s="11">
        <f t="shared" ref="I26:I31" si="10">+F26*$F$2+G26*$G$2+H26*$H$2</f>
        <v>2899.9320000000002</v>
      </c>
    </row>
    <row r="27" spans="1:12" ht="15.75" x14ac:dyDescent="0.25">
      <c r="A27" s="13" t="s">
        <v>72</v>
      </c>
      <c r="B27" s="9">
        <v>1</v>
      </c>
      <c r="C27" s="9">
        <v>1</v>
      </c>
      <c r="D27" s="18">
        <f t="shared" si="6"/>
        <v>1</v>
      </c>
      <c r="E27" s="9">
        <v>6</v>
      </c>
      <c r="F27" s="18">
        <f t="shared" si="7"/>
        <v>6</v>
      </c>
      <c r="G27" s="18">
        <f t="shared" si="8"/>
        <v>0.30000000000000004</v>
      </c>
      <c r="H27" s="18">
        <f t="shared" si="9"/>
        <v>0.60000000000000009</v>
      </c>
      <c r="I27" s="11">
        <f t="shared" si="10"/>
        <v>724.98300000000006</v>
      </c>
    </row>
    <row r="28" spans="1:12" x14ac:dyDescent="0.25">
      <c r="A28" s="13" t="s">
        <v>18</v>
      </c>
      <c r="B28" s="9">
        <v>8</v>
      </c>
      <c r="C28" s="9">
        <v>2</v>
      </c>
      <c r="D28" s="18">
        <f t="shared" si="6"/>
        <v>16</v>
      </c>
      <c r="E28" s="9">
        <v>55</v>
      </c>
      <c r="F28" s="18">
        <f>+D28*E28</f>
        <v>880</v>
      </c>
      <c r="G28" s="18">
        <f t="shared" si="8"/>
        <v>44</v>
      </c>
      <c r="H28" s="18">
        <f t="shared" si="9"/>
        <v>88</v>
      </c>
      <c r="I28" s="11">
        <f t="shared" si="10"/>
        <v>106330.84</v>
      </c>
    </row>
    <row r="29" spans="1:12" x14ac:dyDescent="0.25">
      <c r="A29" s="13" t="s">
        <v>19</v>
      </c>
      <c r="B29" s="9">
        <v>1</v>
      </c>
      <c r="C29" s="9">
        <v>2</v>
      </c>
      <c r="D29" s="18">
        <f t="shared" si="6"/>
        <v>2</v>
      </c>
      <c r="E29" s="9">
        <v>55</v>
      </c>
      <c r="F29" s="18">
        <f t="shared" si="7"/>
        <v>110</v>
      </c>
      <c r="G29" s="18">
        <f t="shared" si="8"/>
        <v>5.5</v>
      </c>
      <c r="H29" s="18">
        <f t="shared" si="9"/>
        <v>11</v>
      </c>
      <c r="I29" s="11">
        <f t="shared" si="10"/>
        <v>13291.355</v>
      </c>
    </row>
    <row r="30" spans="1:12" x14ac:dyDescent="0.25">
      <c r="A30" s="13" t="s">
        <v>20</v>
      </c>
      <c r="B30" s="9">
        <v>1</v>
      </c>
      <c r="C30" s="9">
        <v>6</v>
      </c>
      <c r="D30" s="18">
        <f t="shared" si="6"/>
        <v>6</v>
      </c>
      <c r="E30" s="9">
        <v>55</v>
      </c>
      <c r="F30" s="18">
        <f t="shared" si="7"/>
        <v>330</v>
      </c>
      <c r="G30" s="18">
        <f t="shared" si="8"/>
        <v>16.5</v>
      </c>
      <c r="H30" s="18">
        <f t="shared" si="9"/>
        <v>33</v>
      </c>
      <c r="I30" s="11">
        <f t="shared" si="10"/>
        <v>39874.065000000002</v>
      </c>
    </row>
    <row r="31" spans="1:12" x14ac:dyDescent="0.25">
      <c r="A31" s="8" t="s">
        <v>21</v>
      </c>
      <c r="B31" s="9">
        <v>4</v>
      </c>
      <c r="C31" s="9">
        <v>1</v>
      </c>
      <c r="D31" s="18">
        <f t="shared" si="6"/>
        <v>4</v>
      </c>
      <c r="E31" s="9">
        <v>55</v>
      </c>
      <c r="F31" s="18">
        <f>+D31*E31</f>
        <v>220</v>
      </c>
      <c r="G31" s="18">
        <f>+F31*0.05</f>
        <v>11</v>
      </c>
      <c r="H31" s="18">
        <f t="shared" si="9"/>
        <v>22</v>
      </c>
      <c r="I31" s="27">
        <f t="shared" si="10"/>
        <v>26582.71</v>
      </c>
    </row>
    <row r="32" spans="1:12" x14ac:dyDescent="0.25">
      <c r="A32" s="8" t="s">
        <v>40</v>
      </c>
      <c r="B32" s="9" t="s">
        <v>2</v>
      </c>
      <c r="C32" s="9"/>
      <c r="D32" s="9"/>
      <c r="E32" s="9"/>
      <c r="F32" s="9"/>
      <c r="G32" s="9"/>
      <c r="H32" s="9"/>
      <c r="I32" s="9"/>
    </row>
    <row r="33" spans="1:10" ht="41.25" x14ac:dyDescent="0.25">
      <c r="A33" s="24" t="s">
        <v>62</v>
      </c>
      <c r="B33" s="18" t="s">
        <v>2</v>
      </c>
      <c r="C33" s="18"/>
      <c r="D33" s="18"/>
      <c r="E33" s="18"/>
      <c r="F33" s="18"/>
      <c r="G33" s="18"/>
      <c r="H33" s="18"/>
      <c r="I33" s="10"/>
    </row>
    <row r="34" spans="1:10" x14ac:dyDescent="0.25">
      <c r="A34" s="35" t="s">
        <v>22</v>
      </c>
      <c r="B34" s="35"/>
      <c r="C34" s="35"/>
      <c r="D34" s="35"/>
      <c r="E34" s="35"/>
      <c r="F34" s="31">
        <f>SUM(F21:H31)</f>
        <v>1943.5</v>
      </c>
      <c r="G34" s="32"/>
      <c r="H34" s="33"/>
      <c r="I34" s="16">
        <f>SUM(I21:I31)</f>
        <v>204203.54499999998</v>
      </c>
    </row>
    <row r="35" spans="1:10" x14ac:dyDescent="0.25">
      <c r="A35" s="37" t="s">
        <v>63</v>
      </c>
      <c r="B35" s="37"/>
      <c r="C35" s="37"/>
      <c r="D35" s="37"/>
      <c r="E35" s="37"/>
      <c r="F35" s="31">
        <f>ROUND((F18+F34),-1)</f>
        <v>2910</v>
      </c>
      <c r="G35" s="32"/>
      <c r="H35" s="33"/>
      <c r="I35" s="20">
        <f>ROUND(SUM(I18,I34),-3)</f>
        <v>306000</v>
      </c>
      <c r="J35" s="22"/>
    </row>
    <row r="36" spans="1:10" x14ac:dyDescent="0.25">
      <c r="A36" s="34" t="s">
        <v>64</v>
      </c>
      <c r="B36" s="34"/>
      <c r="C36" s="34"/>
      <c r="D36" s="34"/>
      <c r="E36" s="34"/>
      <c r="F36" s="14"/>
      <c r="G36" s="15"/>
      <c r="H36" s="14"/>
      <c r="I36" s="20">
        <v>0</v>
      </c>
    </row>
    <row r="37" spans="1:10" ht="15.75" customHeight="1" x14ac:dyDescent="0.25">
      <c r="A37" s="34" t="s">
        <v>65</v>
      </c>
      <c r="B37" s="34"/>
      <c r="C37" s="34"/>
      <c r="D37" s="34"/>
      <c r="E37" s="34"/>
      <c r="F37" s="14"/>
      <c r="G37" s="15"/>
      <c r="H37" s="14"/>
      <c r="I37" s="20">
        <f>ROUND(SUM(I35:I36),-3)</f>
        <v>306000</v>
      </c>
    </row>
    <row r="38" spans="1:10" ht="15.75" x14ac:dyDescent="0.25">
      <c r="A38" s="2"/>
      <c r="B38"/>
      <c r="C38"/>
      <c r="D38"/>
      <c r="E38"/>
      <c r="F38"/>
      <c r="G38"/>
      <c r="H38"/>
      <c r="I38"/>
    </row>
    <row r="39" spans="1:10" x14ac:dyDescent="0.25">
      <c r="A39" s="3" t="s">
        <v>23</v>
      </c>
      <c r="B39"/>
      <c r="C39"/>
      <c r="D39"/>
      <c r="E39"/>
      <c r="F39"/>
      <c r="G39"/>
      <c r="H39"/>
      <c r="I39"/>
    </row>
    <row r="40" spans="1:10" ht="28.5" customHeight="1" x14ac:dyDescent="0.25">
      <c r="A40" s="39" t="s">
        <v>77</v>
      </c>
      <c r="B40" s="40"/>
      <c r="C40" s="40"/>
      <c r="D40" s="40"/>
      <c r="E40" s="40"/>
      <c r="F40" s="40"/>
      <c r="G40" s="40"/>
      <c r="H40" s="40"/>
      <c r="I40" s="40"/>
    </row>
    <row r="41" spans="1:10" ht="48.75" customHeight="1" x14ac:dyDescent="0.25">
      <c r="A41" s="38" t="s">
        <v>53</v>
      </c>
      <c r="B41" s="41"/>
      <c r="C41" s="41"/>
      <c r="D41" s="41"/>
      <c r="E41" s="41"/>
      <c r="F41" s="41"/>
      <c r="G41" s="41"/>
      <c r="H41" s="41"/>
      <c r="I41" s="41"/>
    </row>
    <row r="42" spans="1:10" ht="16.5" customHeight="1" x14ac:dyDescent="0.25">
      <c r="A42" s="38" t="s">
        <v>55</v>
      </c>
      <c r="B42" s="38"/>
      <c r="C42" s="38"/>
      <c r="D42" s="38"/>
      <c r="E42" s="38"/>
      <c r="F42" s="38"/>
      <c r="G42" s="38"/>
      <c r="H42" s="38"/>
      <c r="I42" s="38"/>
    </row>
    <row r="43" spans="1:10" ht="16.5" customHeight="1" x14ac:dyDescent="0.25">
      <c r="A43" s="38" t="s">
        <v>66</v>
      </c>
      <c r="B43" s="38"/>
      <c r="C43" s="38"/>
      <c r="D43" s="38"/>
      <c r="E43" s="38"/>
      <c r="F43" s="38"/>
      <c r="G43" s="38"/>
      <c r="H43" s="38"/>
      <c r="I43" s="38"/>
    </row>
    <row r="44" spans="1:10" ht="27" customHeight="1" x14ac:dyDescent="0.25">
      <c r="A44" s="38" t="s">
        <v>67</v>
      </c>
      <c r="B44" s="38"/>
      <c r="C44" s="38"/>
      <c r="D44" s="38"/>
      <c r="E44" s="38"/>
      <c r="F44" s="38"/>
      <c r="G44" s="38"/>
      <c r="H44" s="38"/>
      <c r="I44" s="38"/>
    </row>
    <row r="45" spans="1:10" ht="15.75" x14ac:dyDescent="0.25">
      <c r="A45" s="23" t="s">
        <v>68</v>
      </c>
      <c r="B45"/>
      <c r="C45"/>
      <c r="D45"/>
      <c r="E45"/>
      <c r="F45"/>
      <c r="G45"/>
      <c r="H45"/>
      <c r="I45"/>
    </row>
  </sheetData>
  <mergeCells count="14">
    <mergeCell ref="A42:I42"/>
    <mergeCell ref="A44:I44"/>
    <mergeCell ref="A43:I43"/>
    <mergeCell ref="A40:I40"/>
    <mergeCell ref="A41:I41"/>
    <mergeCell ref="F18:H18"/>
    <mergeCell ref="F34:H34"/>
    <mergeCell ref="F35:H35"/>
    <mergeCell ref="A37:E37"/>
    <mergeCell ref="A18:E18"/>
    <mergeCell ref="B20:C20"/>
    <mergeCell ref="A34:E34"/>
    <mergeCell ref="A35:E35"/>
    <mergeCell ref="A36:E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E9" sqref="E9:I9"/>
    </sheetView>
  </sheetViews>
  <sheetFormatPr defaultRowHeight="15" x14ac:dyDescent="0.25"/>
  <cols>
    <col min="1" max="1" width="18.85546875" customWidth="1"/>
    <col min="2" max="2" width="13.140625" customWidth="1"/>
    <col min="3" max="3" width="14.42578125" customWidth="1"/>
    <col min="4" max="4" width="14.85546875" customWidth="1"/>
    <col min="5" max="5" width="16.140625" customWidth="1"/>
    <col min="6" max="6" width="15.140625" customWidth="1"/>
    <col min="7" max="7" width="12.7109375" customWidth="1"/>
    <col min="8" max="8" width="13.5703125" customWidth="1"/>
    <col min="9" max="9" width="13.42578125" customWidth="1"/>
  </cols>
  <sheetData>
    <row r="1" spans="1:9" ht="15.75" x14ac:dyDescent="0.25">
      <c r="A1" s="5" t="s">
        <v>25</v>
      </c>
    </row>
    <row r="2" spans="1:9" ht="15.75" x14ac:dyDescent="0.25">
      <c r="A2" s="2"/>
      <c r="F2" s="19">
        <v>48.08</v>
      </c>
      <c r="G2" s="19">
        <v>64.8</v>
      </c>
      <c r="H2" s="19">
        <v>26.02</v>
      </c>
    </row>
    <row r="3" spans="1:9" ht="63.75" x14ac:dyDescent="0.25">
      <c r="A3" s="6" t="s">
        <v>26</v>
      </c>
      <c r="B3" s="7" t="s">
        <v>41</v>
      </c>
      <c r="C3" s="7" t="s">
        <v>42</v>
      </c>
      <c r="D3" s="7" t="s">
        <v>45</v>
      </c>
      <c r="E3" s="7" t="s">
        <v>43</v>
      </c>
      <c r="F3" s="7" t="s">
        <v>46</v>
      </c>
      <c r="G3" s="7" t="s">
        <v>47</v>
      </c>
      <c r="H3" s="7" t="s">
        <v>48</v>
      </c>
      <c r="I3" s="7" t="s">
        <v>44</v>
      </c>
    </row>
    <row r="4" spans="1:9" x14ac:dyDescent="0.25">
      <c r="A4" s="8" t="s">
        <v>27</v>
      </c>
      <c r="B4" s="18"/>
      <c r="C4" s="18"/>
      <c r="D4" s="18"/>
      <c r="E4" s="18"/>
      <c r="F4" s="18"/>
      <c r="G4" s="18"/>
      <c r="H4" s="18"/>
      <c r="I4" s="10"/>
    </row>
    <row r="5" spans="1:9" x14ac:dyDescent="0.25">
      <c r="A5" s="12" t="s">
        <v>28</v>
      </c>
      <c r="B5" s="18">
        <v>2</v>
      </c>
      <c r="C5" s="18">
        <v>1</v>
      </c>
      <c r="D5" s="18">
        <f>+B5*C5</f>
        <v>2</v>
      </c>
      <c r="E5" s="18">
        <v>6</v>
      </c>
      <c r="F5" s="18">
        <f>+D5*E5</f>
        <v>12</v>
      </c>
      <c r="G5" s="18">
        <f>+F5*0.05</f>
        <v>0.60000000000000009</v>
      </c>
      <c r="H5" s="18">
        <f>+F5*0.1</f>
        <v>1.2000000000000002</v>
      </c>
      <c r="I5" s="11">
        <f>+F5*$F$2+G5*$G$2+H5*$H$2</f>
        <v>647.06400000000008</v>
      </c>
    </row>
    <row r="6" spans="1:9" ht="25.5" x14ac:dyDescent="0.25">
      <c r="A6" s="12" t="s">
        <v>29</v>
      </c>
      <c r="B6" s="18">
        <v>4</v>
      </c>
      <c r="C6" s="18">
        <v>1</v>
      </c>
      <c r="D6" s="18">
        <f t="shared" ref="D6:D9" si="0">+B6*C6</f>
        <v>4</v>
      </c>
      <c r="E6" s="18">
        <v>6</v>
      </c>
      <c r="F6" s="18">
        <f t="shared" ref="F6:F9" si="1">+D6*E6</f>
        <v>24</v>
      </c>
      <c r="G6" s="18">
        <f t="shared" ref="G6:G9" si="2">+F6*0.05</f>
        <v>1.2000000000000002</v>
      </c>
      <c r="H6" s="18">
        <f t="shared" ref="H6:H9" si="3">+F6*0.1</f>
        <v>2.4000000000000004</v>
      </c>
      <c r="I6" s="11">
        <f t="shared" ref="I6:I8" si="4">+F6*$F$2+G6*$G$2+H6*$H$2</f>
        <v>1294.1280000000002</v>
      </c>
    </row>
    <row r="7" spans="1:9" ht="25.5" x14ac:dyDescent="0.25">
      <c r="A7" s="12" t="s">
        <v>30</v>
      </c>
      <c r="B7" s="18">
        <v>2</v>
      </c>
      <c r="C7" s="18">
        <v>1</v>
      </c>
      <c r="D7" s="18">
        <f t="shared" si="0"/>
        <v>2</v>
      </c>
      <c r="E7" s="18">
        <v>6</v>
      </c>
      <c r="F7" s="18">
        <f t="shared" si="1"/>
        <v>12</v>
      </c>
      <c r="G7" s="18">
        <f t="shared" si="2"/>
        <v>0.60000000000000009</v>
      </c>
      <c r="H7" s="18">
        <f t="shared" si="3"/>
        <v>1.2000000000000002</v>
      </c>
      <c r="I7" s="11">
        <f t="shared" si="4"/>
        <v>647.06400000000008</v>
      </c>
    </row>
    <row r="8" spans="1:9" ht="25.5" x14ac:dyDescent="0.25">
      <c r="A8" s="12" t="s">
        <v>31</v>
      </c>
      <c r="B8" s="18">
        <v>4</v>
      </c>
      <c r="C8" s="18">
        <v>1</v>
      </c>
      <c r="D8" s="18">
        <f t="shared" si="0"/>
        <v>4</v>
      </c>
      <c r="E8" s="18">
        <v>6</v>
      </c>
      <c r="F8" s="18">
        <f t="shared" si="1"/>
        <v>24</v>
      </c>
      <c r="G8" s="18">
        <f t="shared" si="2"/>
        <v>1.2000000000000002</v>
      </c>
      <c r="H8" s="18">
        <f t="shared" si="3"/>
        <v>2.4000000000000004</v>
      </c>
      <c r="I8" s="11">
        <f t="shared" si="4"/>
        <v>1294.1280000000002</v>
      </c>
    </row>
    <row r="9" spans="1:9" ht="25.5" x14ac:dyDescent="0.25">
      <c r="A9" s="12" t="s">
        <v>32</v>
      </c>
      <c r="B9" s="18">
        <v>2</v>
      </c>
      <c r="C9" s="18">
        <v>2</v>
      </c>
      <c r="D9" s="18">
        <f t="shared" si="0"/>
        <v>4</v>
      </c>
      <c r="E9" s="18">
        <v>55</v>
      </c>
      <c r="F9" s="18">
        <f t="shared" si="1"/>
        <v>220</v>
      </c>
      <c r="G9" s="18">
        <f t="shared" si="2"/>
        <v>11</v>
      </c>
      <c r="H9" s="18">
        <f t="shared" si="3"/>
        <v>22</v>
      </c>
      <c r="I9" s="11">
        <f>+F9*$F$2+G9*$G$2+H9*$H$2</f>
        <v>11862.84</v>
      </c>
    </row>
    <row r="10" spans="1:9" ht="15.75" customHeight="1" x14ac:dyDescent="0.25">
      <c r="A10" s="37" t="s">
        <v>50</v>
      </c>
      <c r="B10" s="37"/>
      <c r="C10" s="37"/>
      <c r="D10" s="37"/>
      <c r="E10" s="37"/>
      <c r="F10" s="42">
        <f>SUM(F5:H9)</f>
        <v>335.8</v>
      </c>
      <c r="G10" s="42"/>
      <c r="H10" s="42"/>
      <c r="I10" s="20">
        <f>ROUND(SUM(I5:I9),-2)</f>
        <v>15700</v>
      </c>
    </row>
    <row r="11" spans="1:9" ht="15.75" x14ac:dyDescent="0.25">
      <c r="A11" s="4"/>
    </row>
    <row r="12" spans="1:9" x14ac:dyDescent="0.25">
      <c r="A12" s="3" t="s">
        <v>23</v>
      </c>
    </row>
    <row r="13" spans="1:9" ht="35.25" customHeight="1" x14ac:dyDescent="0.25">
      <c r="A13" s="43" t="s">
        <v>76</v>
      </c>
      <c r="B13" s="44"/>
      <c r="C13" s="44"/>
      <c r="D13" s="44"/>
      <c r="E13" s="44"/>
      <c r="F13" s="44"/>
      <c r="G13" s="44"/>
      <c r="H13" s="44"/>
      <c r="I13" s="44"/>
    </row>
    <row r="14" spans="1:9" ht="39" customHeight="1" x14ac:dyDescent="0.25">
      <c r="A14" s="39" t="s">
        <v>49</v>
      </c>
      <c r="B14" s="39"/>
      <c r="C14" s="39"/>
      <c r="D14" s="39"/>
      <c r="E14" s="39"/>
      <c r="F14" s="39"/>
      <c r="G14" s="39"/>
      <c r="H14" s="39"/>
      <c r="I14" s="39"/>
    </row>
    <row r="15" spans="1:9" ht="18.75" customHeight="1" x14ac:dyDescent="0.25">
      <c r="A15" s="39" t="s">
        <v>51</v>
      </c>
      <c r="B15" s="39"/>
      <c r="C15" s="39"/>
      <c r="D15" s="39"/>
      <c r="E15" s="39"/>
      <c r="F15" s="39"/>
      <c r="G15" s="39"/>
      <c r="H15" s="39"/>
      <c r="I15" s="39"/>
    </row>
  </sheetData>
  <mergeCells count="5">
    <mergeCell ref="A15:I15"/>
    <mergeCell ref="A10:E10"/>
    <mergeCell ref="F10:H10"/>
    <mergeCell ref="A13:I13"/>
    <mergeCell ref="A14:I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wwrigley</cp:lastModifiedBy>
  <dcterms:created xsi:type="dcterms:W3CDTF">2017-09-07T16:35:28Z</dcterms:created>
  <dcterms:modified xsi:type="dcterms:W3CDTF">2018-08-09T15:07:03Z</dcterms:modified>
</cp:coreProperties>
</file>