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codeName="{B1203076-2D4D-A25B-A398-973B695A806A}"/>
  <workbookPr codeName="ThisWorkbook" defaultThemeVersion="124226"/>
  <mc:AlternateContent xmlns:mc="http://schemas.openxmlformats.org/markup-compatibility/2006">
    <mc:Choice Requires="x15">
      <x15ac:absPath xmlns:x15ac="http://schemas.microsoft.com/office/spreadsheetml/2010/11/ac" url="C:\Users\RRIVERA\OneDrive for Business\ORPM\OEI\ICRs\2060-0170 Forms\"/>
    </mc:Choice>
  </mc:AlternateContent>
  <bookViews>
    <workbookView xWindow="0" yWindow="0" windowWidth="19200" windowHeight="10770" tabRatio="833"/>
  </bookViews>
  <sheets>
    <sheet name="Instructions" sheetId="2" r:id="rId1"/>
    <sheet name="Section 1" sheetId="1" r:id="rId2"/>
    <sheet name="Section 2" sheetId="3" r:id="rId3"/>
    <sheet name="Section 3" sheetId="4" r:id="rId4"/>
    <sheet name="Section 4" sheetId="8" state="hidden" r:id="rId5"/>
    <sheet name="Summary" sheetId="12" state="hidden" r:id="rId6"/>
    <sheet name="Lists" sheetId="7" state="hidden" r:id="rId7"/>
    <sheet name="Checks" sheetId="9" state="hidden" r:id="rId8"/>
    <sheet name="OutputForCSV" sheetId="10" state="hidden" r:id="rId9"/>
    <sheet name="TempOutput" sheetId="13" state="hidden" r:id="rId10"/>
  </sheets>
  <definedNames>
    <definedName name="AllError">Checks!$D$18</definedName>
    <definedName name="CharCheck">Checks!$D$7</definedName>
    <definedName name="CompName">OutputForCSV!$G$1</definedName>
    <definedName name="CSVDate">Lists!$H$3</definedName>
    <definedName name="CSVS2End">Lists!$O$3</definedName>
    <definedName name="CSVS3End">Lists!$O$5</definedName>
    <definedName name="CSVS3Start">Lists!$O$4</definedName>
    <definedName name="CSVS4End">Lists!$O$7</definedName>
    <definedName name="CSVS4Start">Lists!$O$6</definedName>
    <definedName name="FormVersion">OutputForCSV!$E$1</definedName>
    <definedName name="LastCol">OutputForCSV!$P$1</definedName>
    <definedName name="LastRow">OutputForCSV!$B$17</definedName>
    <definedName name="LockStatus">Instructions!$H$11</definedName>
    <definedName name="MaxOutput">Lists!$O$8</definedName>
    <definedName name="Methyl_Bromide">Lists!$B$3</definedName>
    <definedName name="_xlnm.Print_Area" localSheetId="0">Instructions!$B$2:$D$20</definedName>
    <definedName name="_xlnm.Print_Area" localSheetId="1">'Section 1'!$B$2:$G$13</definedName>
    <definedName name="_xlnm.Print_Area" localSheetId="2">'Section 2'!$C$2:$O$14</definedName>
    <definedName name="_xlnm.Print_Area" localSheetId="3">'Section 3'!$C$2:$H$25</definedName>
    <definedName name="_xlnm.Print_Area" localSheetId="4">'Section 4'!$C$2:$I$18</definedName>
    <definedName name="_xlnm.Print_Area" localSheetId="5">Summary!$C$2:$G$13</definedName>
    <definedName name="Purpose">Lists!$G$3:$G$5</definedName>
    <definedName name="Q1Q3Complete">Checks!$D$15</definedName>
    <definedName name="Q4Complete">Checks!$D$14</definedName>
    <definedName name="Q4Inv">Checks!$D$16</definedName>
    <definedName name="ReportingQuarter">Lists!$F$3:$F$6</definedName>
    <definedName name="ReportingYear">Lists!$D$3:$D$5</definedName>
    <definedName name="ReportQtr">'Section 1'!$D$12</definedName>
    <definedName name="ReportType">Lists!$I$3</definedName>
    <definedName name="ReportYr">'Section 1'!$D$11</definedName>
    <definedName name="Sec1Status">Checks!$D$3</definedName>
    <definedName name="Sec2Error">Checks!$D$4</definedName>
    <definedName name="Sec2Filled">Checks!$D$5</definedName>
    <definedName name="Sec2inSec3">Checks!$D$12</definedName>
    <definedName name="Sec2inSec3LE">Checks!$D$6</definedName>
    <definedName name="Sec3Complete">Checks!$D$9</definedName>
    <definedName name="Sec3Error">Checks!$D$11</definedName>
    <definedName name="Sec3inSec2">Checks!$D$13</definedName>
    <definedName name="Sec3inSec2LE">Checks!$D$8</definedName>
    <definedName name="Sec3PasteRow">Lists!$O$9</definedName>
    <definedName name="Sec3ValidPurpose">Checks!$D$10</definedName>
    <definedName name="Sec4Error">Checks!$D$17</definedName>
    <definedName name="Sec4PasteRow">Lists!$O$10</definedName>
    <definedName name="SubDate">'Section 1'!$D$5</definedName>
    <definedName name="SubmissionType">Lists!$C$3:$C$4</definedName>
    <definedName name="SubTSelection">'Section 1'!$D$10</definedName>
    <definedName name="VersionNumber">Lists!#REF!</definedName>
  </definedNames>
  <calcPr calcId="171027"/>
</workbook>
</file>

<file path=xl/calcChain.xml><?xml version="1.0" encoding="utf-8"?>
<calcChain xmlns="http://schemas.openxmlformats.org/spreadsheetml/2006/main">
  <c r="E3" i="7" l="1"/>
  <c r="O24" i="4" l="1"/>
  <c r="O16" i="4"/>
  <c r="O17" i="4"/>
  <c r="O18" i="4"/>
  <c r="O19" i="4"/>
  <c r="O20" i="4"/>
  <c r="O21" i="4"/>
  <c r="O22" i="4"/>
  <c r="O23" i="4"/>
  <c r="O15" i="4"/>
  <c r="G27" i="4"/>
  <c r="G28" i="4"/>
  <c r="G29" i="4"/>
  <c r="G30" i="4"/>
  <c r="G26" i="4"/>
  <c r="D15" i="1"/>
  <c r="D14" i="1"/>
  <c r="F10" i="1"/>
  <c r="I10" i="1"/>
  <c r="F12" i="1"/>
  <c r="I12" i="1"/>
  <c r="M10" i="8"/>
  <c r="Q24" i="4"/>
  <c r="Q23" i="4"/>
  <c r="Q22" i="4"/>
  <c r="Q21" i="4"/>
  <c r="Q20" i="4"/>
  <c r="Q19" i="4"/>
  <c r="Q18" i="4"/>
  <c r="Q17" i="4"/>
  <c r="Q16" i="4"/>
  <c r="Q15" i="4"/>
  <c r="D16" i="9"/>
  <c r="E6" i="8"/>
  <c r="E5" i="8"/>
  <c r="E6" i="4"/>
  <c r="E5" i="4"/>
  <c r="A16" i="13"/>
  <c r="A15" i="13"/>
  <c r="A14" i="13"/>
  <c r="A13" i="13"/>
  <c r="A12" i="13"/>
  <c r="A11" i="13"/>
  <c r="A10" i="13"/>
  <c r="A9" i="13"/>
  <c r="A8" i="13"/>
  <c r="A7" i="13"/>
  <c r="A6" i="13"/>
  <c r="A5" i="13"/>
  <c r="A4" i="13"/>
  <c r="A3" i="13"/>
  <c r="A2" i="13"/>
  <c r="F12" i="12"/>
  <c r="E12" i="12"/>
  <c r="A15" i="8"/>
  <c r="D16" i="10" s="1"/>
  <c r="A16" i="8"/>
  <c r="D13" i="10"/>
  <c r="C13" i="10"/>
  <c r="A13" i="10"/>
  <c r="O6" i="7" s="1"/>
  <c r="A17" i="8"/>
  <c r="F15" i="10"/>
  <c r="D15" i="10"/>
  <c r="C15" i="10" s="1"/>
  <c r="F16" i="10"/>
  <c r="P24" i="4"/>
  <c r="P23" i="4"/>
  <c r="P22" i="4"/>
  <c r="P21" i="4"/>
  <c r="P20" i="4"/>
  <c r="P19" i="4"/>
  <c r="P18" i="4"/>
  <c r="P17" i="4"/>
  <c r="P16" i="4"/>
  <c r="P15" i="4"/>
  <c r="M24" i="4"/>
  <c r="M23" i="4"/>
  <c r="M22" i="4"/>
  <c r="M21" i="4"/>
  <c r="M20" i="4"/>
  <c r="M19" i="4"/>
  <c r="M18" i="4"/>
  <c r="M17" i="4"/>
  <c r="M16" i="4"/>
  <c r="M15" i="4"/>
  <c r="N15" i="4"/>
  <c r="N17" i="4"/>
  <c r="N18" i="4"/>
  <c r="N19" i="4"/>
  <c r="N20" i="4"/>
  <c r="N21" i="4"/>
  <c r="N22" i="4"/>
  <c r="N23" i="4"/>
  <c r="N24" i="4"/>
  <c r="N16" i="4"/>
  <c r="K16" i="8"/>
  <c r="M16" i="8" s="1"/>
  <c r="L16" i="8"/>
  <c r="K17" i="8"/>
  <c r="L17" i="8" s="1"/>
  <c r="K15" i="8"/>
  <c r="L15" i="8"/>
  <c r="M17" i="8"/>
  <c r="M15" i="8"/>
  <c r="N13" i="3"/>
  <c r="Q13" i="3" s="1"/>
  <c r="F9" i="1"/>
  <c r="E6" i="12"/>
  <c r="E5" i="12"/>
  <c r="N12" i="3"/>
  <c r="J1" i="10"/>
  <c r="I1" i="10"/>
  <c r="H1" i="10"/>
  <c r="G1" i="10"/>
  <c r="A15" i="4"/>
  <c r="L15" i="4" s="1"/>
  <c r="A16" i="4"/>
  <c r="L16" i="4" s="1"/>
  <c r="A17" i="4"/>
  <c r="L17" i="4" s="1"/>
  <c r="E6" i="3"/>
  <c r="E5" i="3"/>
  <c r="D5" i="1"/>
  <c r="F1" i="10" s="1"/>
  <c r="A18" i="4"/>
  <c r="L18" i="4" s="1"/>
  <c r="A19" i="4"/>
  <c r="L19" i="4" s="1"/>
  <c r="A20" i="4"/>
  <c r="L20" i="4" s="1"/>
  <c r="I11" i="1"/>
  <c r="A21" i="4"/>
  <c r="L21" i="4" s="1"/>
  <c r="A22" i="4"/>
  <c r="L22" i="4" s="1"/>
  <c r="A24" i="4"/>
  <c r="L24" i="4" s="1"/>
  <c r="A23" i="4"/>
  <c r="L23" i="4" s="1"/>
  <c r="A16" i="10" l="1"/>
  <c r="C16" i="10"/>
  <c r="E15" i="10"/>
  <c r="D26" i="9" s="1"/>
  <c r="A15" i="10"/>
  <c r="D14" i="10"/>
  <c r="E16" i="10"/>
  <c r="F3" i="10"/>
  <c r="E14" i="10"/>
  <c r="F14" i="10"/>
  <c r="D10" i="9"/>
  <c r="E3" i="10"/>
  <c r="D3" i="10" s="1"/>
  <c r="C3" i="10" s="1"/>
  <c r="O8" i="7"/>
  <c r="D7" i="9"/>
  <c r="D9" i="9"/>
  <c r="F7" i="10"/>
  <c r="F11" i="10"/>
  <c r="G10" i="10"/>
  <c r="G7" i="10"/>
  <c r="E12" i="10"/>
  <c r="D12" i="10" s="1"/>
  <c r="C12" i="10" s="1"/>
  <c r="E9" i="10"/>
  <c r="D9" i="10" s="1"/>
  <c r="C9" i="10" s="1"/>
  <c r="G6" i="10"/>
  <c r="F9" i="10"/>
  <c r="G3" i="10"/>
  <c r="E8" i="10"/>
  <c r="D8" i="10" s="1"/>
  <c r="A8" i="10" s="1"/>
  <c r="F4" i="10"/>
  <c r="E4" i="10"/>
  <c r="D4" i="10" s="1"/>
  <c r="C4" i="10" s="1"/>
  <c r="G5" i="10"/>
  <c r="G4" i="10"/>
  <c r="F12" i="10"/>
  <c r="G12" i="10"/>
  <c r="E6" i="10"/>
  <c r="D6" i="10" s="1"/>
  <c r="E7" i="10"/>
  <c r="D7" i="10" s="1"/>
  <c r="F10" i="10"/>
  <c r="G8" i="10"/>
  <c r="G11" i="10"/>
  <c r="E11" i="10"/>
  <c r="D11" i="10" s="1"/>
  <c r="G9" i="10"/>
  <c r="E10" i="10"/>
  <c r="D10" i="10" s="1"/>
  <c r="F8" i="10"/>
  <c r="E5" i="10"/>
  <c r="D5" i="10" s="1"/>
  <c r="F6" i="10"/>
  <c r="F5" i="10"/>
  <c r="D13" i="9"/>
  <c r="D8" i="9"/>
  <c r="D5" i="9"/>
  <c r="A13" i="3"/>
  <c r="R13" i="3"/>
  <c r="D12" i="9" s="1"/>
  <c r="S13" i="3"/>
  <c r="D6" i="9" s="1"/>
  <c r="F11" i="1"/>
  <c r="D3" i="9" s="1"/>
  <c r="H3" i="7"/>
  <c r="A3" i="10" l="1"/>
  <c r="O4" i="7" s="1"/>
  <c r="A14" i="10"/>
  <c r="O7" i="7" s="1"/>
  <c r="C14" i="10"/>
  <c r="C8" i="10"/>
  <c r="A4" i="10"/>
  <c r="D11" i="9"/>
  <c r="D18" i="9" s="1"/>
  <c r="D25" i="9"/>
  <c r="A9" i="10"/>
  <c r="A12" i="10"/>
  <c r="A5" i="10"/>
  <c r="C5" i="10"/>
  <c r="C11" i="10"/>
  <c r="A11" i="10"/>
  <c r="C7" i="10"/>
  <c r="A7" i="10"/>
  <c r="C6" i="10"/>
  <c r="A6" i="10"/>
  <c r="A10" i="10"/>
  <c r="C10" i="10"/>
  <c r="G2" i="10"/>
  <c r="I2" i="10"/>
  <c r="J2" i="10"/>
  <c r="L2" i="10"/>
  <c r="H2" i="10"/>
  <c r="K2" i="10"/>
  <c r="N2" i="10"/>
  <c r="O2" i="10"/>
  <c r="D2" i="10" s="1"/>
  <c r="F2" i="10"/>
  <c r="E2" i="10"/>
  <c r="M2" i="10"/>
  <c r="O5" i="7" l="1"/>
  <c r="D24" i="9"/>
  <c r="D27" i="9" s="1"/>
  <c r="C2" i="10"/>
  <c r="A2" i="10"/>
  <c r="O10" i="7" l="1"/>
  <c r="O3" i="7"/>
  <c r="O9" i="7" s="1"/>
</calcChain>
</file>

<file path=xl/comments1.xml><?xml version="1.0" encoding="utf-8"?>
<comments xmlns="http://schemas.openxmlformats.org/spreadsheetml/2006/main">
  <authors>
    <author>Emily Golla</author>
  </authors>
  <commentList>
    <comment ref="C9" authorId="0" shapeId="0">
      <text>
        <r>
          <rPr>
            <sz val="8"/>
            <color indexed="81"/>
            <rFont val="Tahoma"/>
            <family val="2"/>
          </rPr>
          <t>The company name must match the organization name under which this report is submitted to EPA through CDX.</t>
        </r>
      </text>
    </comment>
  </commentList>
</comments>
</file>

<file path=xl/comments2.xml><?xml version="1.0" encoding="utf-8"?>
<comments xmlns="http://schemas.openxmlformats.org/spreadsheetml/2006/main">
  <authors>
    <author>Daniel Lieberman</author>
    <author>Lauren Flinn</author>
    <author>Jette, Gabrielle</author>
    <author>ICF</author>
    <author>Cory Jemison</author>
  </authors>
  <commentList>
    <comment ref="D10" authorId="0" shapeId="0">
      <text>
        <r>
          <rPr>
            <sz val="8"/>
            <color indexed="81"/>
            <rFont val="Tahoma"/>
            <family val="2"/>
          </rPr>
          <t xml:space="preserve">Enter the quantity (kg) of methyl bromide produced for in-house transformation during the reporting period. </t>
        </r>
      </text>
    </comment>
    <comment ref="E10" authorId="0" shapeId="0">
      <text>
        <r>
          <rPr>
            <sz val="8"/>
            <color indexed="81"/>
            <rFont val="Tahoma"/>
            <family val="2"/>
          </rPr>
          <t xml:space="preserve">Enter the quantity (kg) of methyl bromide produced for second party transformation during the reporting period. </t>
        </r>
      </text>
    </comment>
    <comment ref="F10" authorId="0" shapeId="0">
      <text>
        <r>
          <rPr>
            <sz val="8"/>
            <color indexed="81"/>
            <rFont val="Tahoma"/>
            <family val="2"/>
          </rPr>
          <t xml:space="preserve">Enter the quantity (kg) of methyl bromide produced for in-house destruction during the reporting period. </t>
        </r>
      </text>
    </comment>
    <comment ref="G10" authorId="0" shapeId="0">
      <text>
        <r>
          <rPr>
            <sz val="8"/>
            <color indexed="81"/>
            <rFont val="Tahoma"/>
            <family val="2"/>
          </rPr>
          <t xml:space="preserve">Enter the quantity (kg) of methyl bromide produced for second party destruction during the reporting period.   </t>
        </r>
      </text>
    </comment>
    <comment ref="H10" authorId="1" shapeId="0">
      <text>
        <r>
          <rPr>
            <sz val="8"/>
            <color indexed="81"/>
            <rFont val="Tahoma"/>
            <family val="2"/>
          </rPr>
          <t xml:space="preserve">Enter the quantity (kg) of methyl bromide produced for quarantine and preshipment (QPS) applications during the reporting period.  </t>
        </r>
      </text>
    </comment>
    <comment ref="I10" authorId="1" shapeId="0">
      <text>
        <r>
          <rPr>
            <sz val="8"/>
            <color indexed="81"/>
            <rFont val="Tahoma"/>
            <family val="2"/>
          </rPr>
          <t>Enter the quantity (kg) of methyl bromide produced for pre-plant critical uses during the reporting period.</t>
        </r>
      </text>
    </comment>
    <comment ref="J10" authorId="2" shapeId="0">
      <text>
        <r>
          <rPr>
            <sz val="8"/>
            <color indexed="81"/>
            <rFont val="Tahoma"/>
            <family val="2"/>
          </rPr>
          <t xml:space="preserve">Enter the quantity (kg) of  methyl bromide produced for post-harvest critical uses during the reporting period. </t>
        </r>
      </text>
    </comment>
    <comment ref="K10" authorId="2" shapeId="0">
      <text>
        <r>
          <rPr>
            <sz val="8"/>
            <color indexed="81"/>
            <rFont val="Tahoma"/>
            <family val="2"/>
          </rPr>
          <t xml:space="preserve">Enter the quantity (kg) of critical use methyl bromide produced for export during the reporting period. </t>
        </r>
      </text>
    </comment>
    <comment ref="L10" authorId="2" shapeId="0">
      <text>
        <r>
          <rPr>
            <sz val="8"/>
            <color indexed="81"/>
            <rFont val="Tahoma"/>
            <family val="2"/>
          </rPr>
          <t xml:space="preserve">Enter the quantity (kg) of methyl bromide produced for emergency uses during the reporting period. </t>
        </r>
      </text>
    </comment>
    <comment ref="M10" authorId="2" shapeId="0">
      <text>
        <r>
          <rPr>
            <sz val="8"/>
            <color indexed="81"/>
            <rFont val="Tahoma"/>
            <family val="2"/>
          </rPr>
          <t xml:space="preserve">Enter the quantity (kg) of methyl bromide produced for global lab during the reporting period. </t>
        </r>
      </text>
    </comment>
    <comment ref="N10" authorId="3" shapeId="0">
      <text>
        <r>
          <rPr>
            <sz val="8"/>
            <color indexed="81"/>
            <rFont val="Tahoma"/>
            <family val="2"/>
          </rPr>
          <t>The gross quantity (kg) of methyl bromide produced during the reporting period is equal to in-house transformation + second party transformation + in-house destruction + second party destruction + QPS +  emergency use + global lab. This field is autopopulated.</t>
        </r>
      </text>
    </comment>
    <comment ref="Q12" authorId="4" shapeId="0">
      <text>
        <r>
          <rPr>
            <b/>
            <sz val="9"/>
            <color indexed="81"/>
            <rFont val="Tahoma"/>
            <family val="2"/>
          </rPr>
          <t>Cory Jemison:</t>
        </r>
        <r>
          <rPr>
            <sz val="9"/>
            <color indexed="81"/>
            <rFont val="Tahoma"/>
            <family val="2"/>
          </rPr>
          <t xml:space="preserve">
If no data are entered, include a warning.</t>
        </r>
      </text>
    </comment>
    <comment ref="R12" authorId="2" shapeId="0">
      <text>
        <r>
          <rPr>
            <b/>
            <sz val="9"/>
            <color indexed="81"/>
            <rFont val="Tahoma"/>
            <family val="2"/>
          </rPr>
          <t>Jette, Gabrielle:</t>
        </r>
        <r>
          <rPr>
            <sz val="9"/>
            <color indexed="81"/>
            <rFont val="Tahoma"/>
            <family val="2"/>
          </rPr>
          <t xml:space="preserve">
If production  for second party transformation or second party destruction is identified in Section 2, but isn't reflected in Section 3, the user is notified with a warning message 
CJ: QPS now added to the check</t>
        </r>
      </text>
    </comment>
    <comment ref="S12" authorId="2" shapeId="0">
      <text>
        <r>
          <rPr>
            <b/>
            <sz val="9"/>
            <color indexed="81"/>
            <rFont val="Tahoma"/>
            <family val="2"/>
          </rPr>
          <t>Jette, Gabrielle:</t>
        </r>
        <r>
          <rPr>
            <sz val="9"/>
            <color indexed="81"/>
            <rFont val="Tahoma"/>
            <family val="2"/>
          </rPr>
          <t xml:space="preserve">
If production for global lab or emergency use is identified in Section 2, the purpose must also be selected in  Section 3</t>
        </r>
      </text>
    </comment>
    <comment ref="A13" authorId="4" shapeId="0">
      <text>
        <r>
          <rPr>
            <b/>
            <sz val="9"/>
            <color indexed="81"/>
            <rFont val="Tahoma"/>
            <family val="2"/>
          </rPr>
          <t>Cory Jemison:</t>
        </r>
        <r>
          <rPr>
            <sz val="9"/>
            <color indexed="81"/>
            <rFont val="Tahoma"/>
            <family val="2"/>
          </rPr>
          <t xml:space="preserve">
This column will be hidden</t>
        </r>
      </text>
    </comment>
  </commentList>
</comments>
</file>

<file path=xl/comments3.xml><?xml version="1.0" encoding="utf-8"?>
<comments xmlns="http://schemas.openxmlformats.org/spreadsheetml/2006/main">
  <authors>
    <author>Emily Golla</author>
    <author>Cory Jemison</author>
    <author>Jette, Gabrielle</author>
  </authors>
  <commentList>
    <comment ref="D12" authorId="0" shapeId="0">
      <text>
        <r>
          <rPr>
            <sz val="8"/>
            <color indexed="81"/>
            <rFont val="Tahoma"/>
            <family val="2"/>
          </rPr>
          <t>Enter the name of the company that received or purchased methyl bromide during the quarter for transformation, destruction, QPS, global lab, or emergency use.</t>
        </r>
      </text>
    </comment>
    <comment ref="F12" authorId="0" shapeId="0">
      <text>
        <r>
          <rPr>
            <sz val="8"/>
            <color indexed="81"/>
            <rFont val="Tahoma"/>
            <family val="2"/>
          </rPr>
          <t xml:space="preserve">Enter the quantity (kg) of methyl bromide shipped to or purchased by the recipient company during the reporting period.  </t>
        </r>
      </text>
    </comment>
    <comment ref="G12" authorId="0" shapeId="0">
      <text>
        <r>
          <rPr>
            <sz val="8"/>
            <color indexed="81"/>
            <rFont val="Tahoma"/>
            <family val="2"/>
          </rPr>
          <t>Identify whether the material will be (1) transformed, (2) destroyed, (3) used for QPS, (4) distributed for global lab, or (5) used for emergency use.</t>
        </r>
      </text>
    </comment>
    <comment ref="P14" authorId="1" shapeId="0">
      <text>
        <r>
          <rPr>
            <b/>
            <sz val="9"/>
            <color indexed="81"/>
            <rFont val="Tahoma"/>
            <family val="2"/>
          </rPr>
          <t>Cory Jemison:</t>
        </r>
        <r>
          <rPr>
            <sz val="9"/>
            <color indexed="81"/>
            <rFont val="Tahoma"/>
            <family val="2"/>
          </rPr>
          <t xml:space="preserve">
If data entered in Section 3 with a purpose = global lab or emergency use,  production for global lab or emergency use must also appear in Section 2.</t>
        </r>
      </text>
    </comment>
    <comment ref="Q14" authorId="2" shapeId="0">
      <text>
        <r>
          <rPr>
            <b/>
            <sz val="9"/>
            <color indexed="81"/>
            <rFont val="Tahoma"/>
            <family val="2"/>
          </rPr>
          <t>Jette, Gabrielle:</t>
        </r>
        <r>
          <rPr>
            <sz val="9"/>
            <color indexed="81"/>
            <rFont val="Tahoma"/>
            <family val="2"/>
          </rPr>
          <t xml:space="preserve">
If data entered in Section 3 with a purpose = transformation or destruction, but production for second party transformation or second party destruction isn't identified in Section 2 , the user is notified with a warning message.
CJ: QPS has now been added.</t>
        </r>
      </text>
    </comment>
  </commentList>
</comments>
</file>

<file path=xl/comments4.xml><?xml version="1.0" encoding="utf-8"?>
<comments xmlns="http://schemas.openxmlformats.org/spreadsheetml/2006/main">
  <authors>
    <author>Jette, Gabrielle</author>
    <author>Bremner, Cecilia</author>
  </authors>
  <commentList>
    <comment ref="L9" authorId="0" shapeId="0">
      <text>
        <r>
          <rPr>
            <b/>
            <sz val="9"/>
            <color indexed="81"/>
            <rFont val="Tahoma"/>
            <family val="2"/>
          </rPr>
          <t>Jette, Gabrielle:</t>
        </r>
        <r>
          <rPr>
            <sz val="9"/>
            <color indexed="81"/>
            <rFont val="Tahoma"/>
            <family val="2"/>
          </rPr>
          <t xml:space="preserve">
If Reporting Quarter = 4, then Year-End Inventory must be entered</t>
        </r>
      </text>
    </comment>
    <comment ref="M9" authorId="0" shapeId="0">
      <text>
        <r>
          <rPr>
            <b/>
            <sz val="9"/>
            <color indexed="81"/>
            <rFont val="Tahoma"/>
            <family val="2"/>
          </rPr>
          <t>Jette, Gabrielle:</t>
        </r>
        <r>
          <rPr>
            <sz val="9"/>
            <color indexed="81"/>
            <rFont val="Tahoma"/>
            <family val="2"/>
          </rPr>
          <t xml:space="preserve">
If the Reporting Quarter does not equal 4, Section 4 must be left blank </t>
        </r>
      </text>
    </comment>
    <comment ref="E10" authorId="1" shapeId="0">
      <text>
        <r>
          <rPr>
            <sz val="9"/>
            <color indexed="81"/>
            <rFont val="Tahoma"/>
            <family val="2"/>
          </rPr>
          <t>E</t>
        </r>
        <r>
          <rPr>
            <sz val="8"/>
            <color indexed="81"/>
            <rFont val="Tahoma"/>
            <family val="2"/>
          </rPr>
          <t>nter the quantity (kg) of critical use methyl bromide owned by the reporting company at the end of the control period.</t>
        </r>
      </text>
    </comment>
    <comment ref="D13" authorId="0" shapeId="0">
      <text>
        <r>
          <rPr>
            <sz val="8"/>
            <color indexed="81"/>
            <rFont val="Tahoma"/>
            <family val="2"/>
          </rPr>
          <t>Enter the name of the company(s) for which critical use methyl bromide is being held.</t>
        </r>
      </text>
    </comment>
    <comment ref="F13" authorId="0" shapeId="0">
      <text>
        <r>
          <rPr>
            <sz val="8"/>
            <color indexed="81"/>
            <rFont val="Tahoma"/>
            <family val="2"/>
          </rPr>
          <t>Enter the quantity (kg) of pre-plant methyl bromide being held for the company.</t>
        </r>
      </text>
    </comment>
    <comment ref="G13" authorId="0" shapeId="0">
      <text>
        <r>
          <rPr>
            <sz val="8"/>
            <color indexed="81"/>
            <rFont val="Tahoma"/>
            <family val="2"/>
          </rPr>
          <t>Enter the quantity (kg) of post-harvest methyl bromide being held for the company.</t>
        </r>
      </text>
    </comment>
    <comment ref="L14" authorId="0" shapeId="0">
      <text>
        <r>
          <rPr>
            <b/>
            <sz val="9"/>
            <color indexed="81"/>
            <rFont val="Tahoma"/>
            <family val="2"/>
          </rPr>
          <t>Jette, Gabrielle:</t>
        </r>
        <r>
          <rPr>
            <sz val="9"/>
            <color indexed="81"/>
            <rFont val="Tahoma"/>
            <family val="2"/>
          </rPr>
          <t xml:space="preserve">
If a company is entered, either the pre-plant or post-harvest must be greater than zero </t>
        </r>
      </text>
    </comment>
    <comment ref="M14" authorId="0" shapeId="0">
      <text>
        <r>
          <rPr>
            <b/>
            <sz val="9"/>
            <color indexed="81"/>
            <rFont val="Tahoma"/>
            <family val="2"/>
          </rPr>
          <t>Jette, Gabrielle:</t>
        </r>
        <r>
          <rPr>
            <sz val="9"/>
            <color indexed="81"/>
            <rFont val="Tahoma"/>
            <family val="2"/>
          </rPr>
          <t xml:space="preserve">
If the Reporting Quarter does not equal 4, Section 4 must be left blank </t>
        </r>
      </text>
    </comment>
  </commentList>
</comments>
</file>

<file path=xl/comments5.xml><?xml version="1.0" encoding="utf-8"?>
<comments xmlns="http://schemas.openxmlformats.org/spreadsheetml/2006/main">
  <authors>
    <author>Jette, Gabrielle</author>
    <author>Cory Jemison</author>
  </authors>
  <commentList>
    <comment ref="C6" authorId="0" shapeId="0">
      <text>
        <r>
          <rPr>
            <b/>
            <sz val="9"/>
            <color indexed="81"/>
            <rFont val="Tahoma"/>
            <family val="2"/>
          </rPr>
          <t>Jette, Gabrielle:</t>
        </r>
        <r>
          <rPr>
            <sz val="9"/>
            <color indexed="81"/>
            <rFont val="Tahoma"/>
            <family val="2"/>
          </rPr>
          <t xml:space="preserve">
If production for global lab or emergency use is identified in Section 2, the purpose must also be selected in  Section 3</t>
        </r>
      </text>
    </comment>
    <comment ref="C8" authorId="1" shapeId="0">
      <text>
        <r>
          <rPr>
            <b/>
            <sz val="9"/>
            <color indexed="81"/>
            <rFont val="Tahoma"/>
            <family val="2"/>
          </rPr>
          <t>Cory Jemison:</t>
        </r>
        <r>
          <rPr>
            <sz val="9"/>
            <color indexed="81"/>
            <rFont val="Tahoma"/>
            <family val="2"/>
          </rPr>
          <t xml:space="preserve">
If data entered in Section 3 with a purpose = global lab or emergency use,  production for global lab or emergency use must also appear in Section 2.</t>
        </r>
      </text>
    </comment>
    <comment ref="C12" authorId="0" shapeId="0">
      <text>
        <r>
          <rPr>
            <b/>
            <sz val="9"/>
            <color indexed="81"/>
            <rFont val="Tahoma"/>
            <family val="2"/>
          </rPr>
          <t>Jette, Gabrielle:</t>
        </r>
        <r>
          <rPr>
            <sz val="9"/>
            <color indexed="81"/>
            <rFont val="Tahoma"/>
            <family val="2"/>
          </rPr>
          <t xml:space="preserve">
If production  for second party transformation or second party destruction is identified in Section 2, but isn't reflected in Section 3, the user is notified with a warning message </t>
        </r>
      </text>
    </comment>
    <comment ref="C13" authorId="0" shapeId="0">
      <text>
        <r>
          <rPr>
            <b/>
            <sz val="9"/>
            <color indexed="81"/>
            <rFont val="Tahoma"/>
            <family val="2"/>
          </rPr>
          <t>Jette, Gabrielle:</t>
        </r>
        <r>
          <rPr>
            <sz val="9"/>
            <color indexed="81"/>
            <rFont val="Tahoma"/>
            <family val="2"/>
          </rPr>
          <t xml:space="preserve">
If data entered in Section 3 with a purpose = transformation or destruction, but production for second party transformation or second party destruction isn't identified in Section 2 , the user is notified with a warning message</t>
        </r>
      </text>
    </comment>
  </commentList>
</comments>
</file>

<file path=xl/comments6.xml><?xml version="1.0" encoding="utf-8"?>
<comments xmlns="http://schemas.openxmlformats.org/spreadsheetml/2006/main">
  <authors>
    <author>Cory Jemison</author>
  </authors>
  <commentList>
    <comment ref="B1" authorId="0" shapeId="0">
      <text>
        <r>
          <rPr>
            <b/>
            <sz val="9"/>
            <color indexed="81"/>
            <rFont val="Tahoma"/>
            <family val="2"/>
          </rPr>
          <t>Cory Jemison:</t>
        </r>
        <r>
          <rPr>
            <sz val="9"/>
            <color indexed="81"/>
            <rFont val="Tahoma"/>
            <family val="2"/>
          </rPr>
          <t xml:space="preserve">
This column is for formula purposes only and will not be brought into the actual CSV file.</t>
        </r>
      </text>
    </comment>
    <comment ref="P1" authorId="0" shapeId="0">
      <text>
        <r>
          <rPr>
            <b/>
            <sz val="9"/>
            <color indexed="81"/>
            <rFont val="Tahoma"/>
            <family val="2"/>
          </rPr>
          <t>Cory Jemison:</t>
        </r>
        <r>
          <rPr>
            <sz val="9"/>
            <color indexed="81"/>
            <rFont val="Tahoma"/>
            <family val="2"/>
          </rPr>
          <t xml:space="preserve">
Used for export to CSV</t>
        </r>
      </text>
    </comment>
    <comment ref="B17" authorId="0" shapeId="0">
      <text>
        <r>
          <rPr>
            <b/>
            <sz val="9"/>
            <color indexed="81"/>
            <rFont val="Tahoma"/>
            <family val="2"/>
          </rPr>
          <t>Cory Jemison:</t>
        </r>
        <r>
          <rPr>
            <sz val="9"/>
            <color indexed="81"/>
            <rFont val="Tahoma"/>
            <family val="2"/>
          </rPr>
          <t xml:space="preserve">
Used for Export to CSV</t>
        </r>
      </text>
    </comment>
  </commentList>
</comments>
</file>

<file path=xl/sharedStrings.xml><?xml version="1.0" encoding="utf-8"?>
<sst xmlns="http://schemas.openxmlformats.org/spreadsheetml/2006/main" count="259" uniqueCount="179">
  <si>
    <t>Stratospheric Ozone Protection Program</t>
  </si>
  <si>
    <t>U.S. Environmental Protection Agency</t>
  </si>
  <si>
    <t xml:space="preserve">Section 1: Report Identification Information </t>
  </si>
  <si>
    <t>Instructions</t>
  </si>
  <si>
    <t>Section 2: Production Data</t>
  </si>
  <si>
    <t>Chemical Name</t>
  </si>
  <si>
    <t>Gross Production</t>
  </si>
  <si>
    <t>Selection</t>
  </si>
  <si>
    <t>kg</t>
  </si>
  <si>
    <t>Recipient Company Name</t>
  </si>
  <si>
    <t>Quantity</t>
  </si>
  <si>
    <t>Purpose</t>
  </si>
  <si>
    <t>Text</t>
  </si>
  <si>
    <t>Company A</t>
  </si>
  <si>
    <t>Transformation</t>
  </si>
  <si>
    <t>Submission Type</t>
  </si>
  <si>
    <t>Reporting Year:</t>
  </si>
  <si>
    <t>Reporting Year</t>
  </si>
  <si>
    <t>Reporting Quarter</t>
  </si>
  <si>
    <t>Submission Type:</t>
  </si>
  <si>
    <t>Reporting Quarter:</t>
  </si>
  <si>
    <t>Original Submission</t>
  </si>
  <si>
    <t>Re-Submittal</t>
  </si>
  <si>
    <t>Destruction</t>
  </si>
  <si>
    <t xml:space="preserve">Company Name: </t>
  </si>
  <si>
    <t>The values in the table below are calculated based on data entered in Section 2.  If the totals appear to be incorrect, please return to Section 2 to review your data.</t>
  </si>
  <si>
    <t>Complete all fields below.  No fields may be left blank.</t>
  </si>
  <si>
    <t>Form Type</t>
  </si>
  <si>
    <t>Current Year</t>
  </si>
  <si>
    <t>Section 1</t>
  </si>
  <si>
    <t>Entry</t>
  </si>
  <si>
    <t>Section 2</t>
  </si>
  <si>
    <t>All</t>
  </si>
  <si>
    <r>
      <rPr>
        <b/>
        <sz val="11"/>
        <color theme="1"/>
        <rFont val="Calibri"/>
        <family val="2"/>
        <scheme val="minor"/>
      </rPr>
      <t>Status</t>
    </r>
    <r>
      <rPr>
        <sz val="11"/>
        <color theme="1"/>
        <rFont val="Calibri"/>
        <family val="2"/>
        <scheme val="minor"/>
      </rPr>
      <t xml:space="preserve"> (1 = Incomplete, 0 = Complete)</t>
    </r>
  </si>
  <si>
    <t>Error Check</t>
  </si>
  <si>
    <t>Filled Out?</t>
  </si>
  <si>
    <t>Character Check</t>
  </si>
  <si>
    <t>Section 3</t>
  </si>
  <si>
    <t>Form Code</t>
  </si>
  <si>
    <t>Class II Producer</t>
  </si>
  <si>
    <t>Class I Producer</t>
  </si>
  <si>
    <t>Class I Importer</t>
  </si>
  <si>
    <t>Class II Importer</t>
  </si>
  <si>
    <t>Class I Exporter</t>
  </si>
  <si>
    <t>Class II Exporter</t>
  </si>
  <si>
    <t>Class I Lab Supplier</t>
  </si>
  <si>
    <t>Class I Destruction</t>
  </si>
  <si>
    <t>Class I Transformation</t>
  </si>
  <si>
    <t>Class II Destruction</t>
  </si>
  <si>
    <t>Class II Transformation</t>
  </si>
  <si>
    <t>MeBr Producer</t>
  </si>
  <si>
    <t>MeBr Importer</t>
  </si>
  <si>
    <t>MeBr Exporter</t>
  </si>
  <si>
    <t>MeBr Destruction</t>
  </si>
  <si>
    <t>MeBr Transformation</t>
  </si>
  <si>
    <t>MeBr Trades</t>
  </si>
  <si>
    <t>Class II Trades</t>
  </si>
  <si>
    <t>Class II RACA</t>
  </si>
  <si>
    <t>Petitions</t>
  </si>
  <si>
    <t>MeBr Distributor of QPS</t>
  </si>
  <si>
    <t>MeBr Pre-2005 Stocks</t>
  </si>
  <si>
    <t>MeBr Sales of CU</t>
  </si>
  <si>
    <t>MBQPS</t>
  </si>
  <si>
    <t>MB05S</t>
  </si>
  <si>
    <t>PETIT</t>
  </si>
  <si>
    <t>PROD1</t>
  </si>
  <si>
    <t>PROD2</t>
  </si>
  <si>
    <t>PROD3</t>
  </si>
  <si>
    <t>IMPT1</t>
  </si>
  <si>
    <t>IMPT3</t>
  </si>
  <si>
    <t>IMPT2</t>
  </si>
  <si>
    <t>EXPT1</t>
  </si>
  <si>
    <t>EXPT3</t>
  </si>
  <si>
    <t>EXPT2</t>
  </si>
  <si>
    <t>LABS1</t>
  </si>
  <si>
    <t>DEST2</t>
  </si>
  <si>
    <t>DEST3</t>
  </si>
  <si>
    <t>DEST1</t>
  </si>
  <si>
    <t>TRAN2</t>
  </si>
  <si>
    <t>TRAN3</t>
  </si>
  <si>
    <t>TRAN1</t>
  </si>
  <si>
    <t>RACA2</t>
  </si>
  <si>
    <t>TRAD2</t>
  </si>
  <si>
    <t>TRAD3</t>
  </si>
  <si>
    <t>MBCUE</t>
  </si>
  <si>
    <t>Company Name:</t>
  </si>
  <si>
    <t>Reporting Period:</t>
  </si>
  <si>
    <t>Section</t>
  </si>
  <si>
    <t>Check Description</t>
  </si>
  <si>
    <t>LastRow</t>
  </si>
  <si>
    <t>LastColumn</t>
  </si>
  <si>
    <t>Completeness check</t>
  </si>
  <si>
    <t>Autopopulated</t>
  </si>
  <si>
    <t>ActiveRow?</t>
  </si>
  <si>
    <t>Section 3 Quantity</t>
  </si>
  <si>
    <t>ALL</t>
  </si>
  <si>
    <t>TOTAL</t>
  </si>
  <si>
    <t>Numerical Checks against Output for CSV</t>
  </si>
  <si>
    <t xml:space="preserve">All information submitted to EPA will be treated as confidential in accordance with 40 CFR Part 2, Subpart B, and will only be disclosed by the means set forth in the subpart. </t>
  </si>
  <si>
    <t>QPS</t>
  </si>
  <si>
    <t>Pre-Plant Critical Use</t>
  </si>
  <si>
    <t>Post-Harvest Critical Use</t>
  </si>
  <si>
    <t>Critical Use for Export</t>
  </si>
  <si>
    <t>Emergency Use</t>
  </si>
  <si>
    <t>Global Lab</t>
  </si>
  <si>
    <t>Allowances Expended (kg)</t>
  </si>
  <si>
    <t>Allowance Summary</t>
  </si>
  <si>
    <t>Methyl Bromide Producer Quarterly Report</t>
  </si>
  <si>
    <t xml:space="preserve">In-House Transformation </t>
  </si>
  <si>
    <t xml:space="preserve">In-House Destruction </t>
  </si>
  <si>
    <t>Section 3: Shipment/Sales Data</t>
  </si>
  <si>
    <r>
      <rPr>
        <b/>
        <i/>
        <sz val="10"/>
        <color theme="1"/>
        <rFont val="Calibri"/>
        <family val="2"/>
        <scheme val="minor"/>
      </rPr>
      <t xml:space="preserve">Note: </t>
    </r>
    <r>
      <rPr>
        <i/>
        <sz val="10"/>
        <color theme="1"/>
        <rFont val="Calibri"/>
        <family val="2"/>
        <scheme val="minor"/>
      </rPr>
      <t xml:space="preserve">Due to a potential time lag between the date of production and the date of shipment, it is recognized that for a given quarter the information in Section 3 may not match the information reported in Section 2 for second party transformation, second party destruction, and QPS; however, it is expected that all material produced for second party transformation, second party destruction, and QPS will eventually be shipped to a second party and must be reported as such in the applicable quarterly report. </t>
    </r>
  </si>
  <si>
    <t>Company Name</t>
  </si>
  <si>
    <t xml:space="preserve">Pre-Plant </t>
  </si>
  <si>
    <t xml:space="preserve">Post-Harvest </t>
  </si>
  <si>
    <t>Section 4: Producers Critical Use Year-End Inventory (Quarter 4 Only)</t>
  </si>
  <si>
    <t>Identify the amount of critical use methyl bromide held by your company at the end of the control period.</t>
  </si>
  <si>
    <t xml:space="preserve">  kg owned by reporting company</t>
  </si>
  <si>
    <t>Sec 2 Inclusion - Lab/Emergency</t>
  </si>
  <si>
    <t>Stopper</t>
  </si>
  <si>
    <t>Warning</t>
  </si>
  <si>
    <t>Q4 Completeness Check</t>
  </si>
  <si>
    <t>Q1-Q3 Completeness Check</t>
  </si>
  <si>
    <t>ActiveRow</t>
  </si>
  <si>
    <t>Filled Out</t>
  </si>
  <si>
    <t>Section 4</t>
  </si>
  <si>
    <t>Section 3 Inclusion - Lab/Emergency</t>
  </si>
  <si>
    <t>Section 3 Inclusion - Global Lab/Emergency</t>
  </si>
  <si>
    <t>Sec2 Inclusion 2nd Party in Sec3</t>
  </si>
  <si>
    <t>Sec2 Inclusion 2nd Party in Sec 3? - Trans/Dest</t>
  </si>
  <si>
    <t>Sec2 Inclusion in Sec3 - LE</t>
  </si>
  <si>
    <t>All - Section 1</t>
  </si>
  <si>
    <t>NONE</t>
  </si>
  <si>
    <t>Sec2 Inclusion 2nd Party in Sec 3</t>
  </si>
  <si>
    <t>Production (double counts with total</t>
  </si>
  <si>
    <t>Section 4 Quantities</t>
  </si>
  <si>
    <t>MaxRow</t>
  </si>
  <si>
    <t>Row #</t>
  </si>
  <si>
    <t>Variables for Data Submission</t>
  </si>
  <si>
    <t>Sec2End</t>
  </si>
  <si>
    <t>Sec3Start</t>
  </si>
  <si>
    <t>Sec3End</t>
  </si>
  <si>
    <t>MaxTempRow</t>
  </si>
  <si>
    <t>Sec3PasteRow</t>
  </si>
  <si>
    <t>Sec4Start</t>
  </si>
  <si>
    <t>Sec4End</t>
  </si>
  <si>
    <t>Sec4PasteRow</t>
  </si>
  <si>
    <t>Identify the name(s) of company(s) for which critical use methyl bromide is being held by the reporting entity, and the associated amounts held for each (excluding end-users).</t>
  </si>
  <si>
    <t>Q4 Inventory Check</t>
  </si>
  <si>
    <t xml:space="preserve">Identify the recipient company(s) of the methyl bromide produced for second party transformation, second party destruction, QPS, global lab, and/or emergency uses, and the amount shipped to or purchased by each recipient company during the quarter. </t>
  </si>
  <si>
    <t>CH3Br</t>
  </si>
  <si>
    <t>Methyl Bromide Producer Quarterly Report (Sec 82.13)</t>
  </si>
  <si>
    <t>Date for CSV Title</t>
  </si>
  <si>
    <t>Form Name for CSV Title</t>
  </si>
  <si>
    <t xml:space="preserve">Second Party Transformation </t>
  </si>
  <si>
    <t xml:space="preserve">Second Party Destruction </t>
  </si>
  <si>
    <t>Sec2 Inclusion in Sec3 - 2nd Party/QPS</t>
  </si>
  <si>
    <t>Valid Purpose</t>
  </si>
  <si>
    <t>Sec3 Valid Purpose</t>
  </si>
  <si>
    <t>https://www.epa.gov/ods-phaseout/ods-recordkeeping-and-reporting</t>
  </si>
  <si>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on the Summary tab to generate your CSV file.  </t>
    </r>
  </si>
  <si>
    <t>As a reminder, a copy of the transformation verification, destruction verification, QPS certification, and/or essential use certification from each second party for whom material was produced must be provided to EPA along with the submission of this report.</t>
  </si>
  <si>
    <t>OMB Control Number: 2060-0482</t>
  </si>
  <si>
    <t>EPA Form #5900-141</t>
  </si>
  <si>
    <t>Expiration Date: 8/31/2018</t>
  </si>
  <si>
    <r>
      <t xml:space="preserve">In the table below, enter the quantity of methyl bromide that was produced during the reporting period.  If no methyl bromide was produced, the table may be left blank. As a reminder, if methyl bromide was produced for </t>
    </r>
    <r>
      <rPr>
        <b/>
        <i/>
        <sz val="10"/>
        <color theme="1"/>
        <rFont val="Calibri"/>
        <family val="2"/>
        <scheme val="minor"/>
      </rPr>
      <t>QPS applications, global lab, emergency uses, second party transformation, or second party destruction</t>
    </r>
    <r>
      <rPr>
        <i/>
        <sz val="10"/>
        <color theme="1"/>
        <rFont val="Calibri"/>
        <family val="2"/>
        <scheme val="minor"/>
      </rPr>
      <t xml:space="preserve">, a copy of the transformation verification, destruction verification, QPS certification, and/or essential use certification from each company for whom material was produced must be provided to EPA along with the submission of this report.
</t>
    </r>
    <r>
      <rPr>
        <b/>
        <i/>
        <sz val="10"/>
        <color theme="1"/>
        <rFont val="Calibri"/>
        <family val="2"/>
        <scheme val="minor"/>
      </rPr>
      <t/>
    </r>
  </si>
  <si>
    <t>The public reporting and recordkeeping burden for this collection of information is estimated to average 1 hour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Avenue NW, Washington, D.C. 20460.  Include the OMB control number in any correspondence.  Do not send the completed form to this address.</t>
  </si>
  <si>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</si>
  <si>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t/>
  </si>
  <si>
    <t>x</t>
  </si>
  <si>
    <t>1</t>
  </si>
  <si>
    <t>IF(ReportQtr=4,IF(ISBLANK(D10),1,0),0)</t>
  </si>
  <si>
    <t>IF(SUM('Section 4'!L15:L17)&gt;0,1,0)</t>
  </si>
  <si>
    <t>IF(SUM('Section 4'!M15:M17,'Section 4'!M10)&gt;0,1,0)</t>
  </si>
  <si>
    <t>IF(SUM(D14:D16)&gt;0,1,0)</t>
  </si>
  <si>
    <t xml:space="preserve">   Date Prepared:</t>
  </si>
  <si>
    <t>Version 1.0</t>
  </si>
  <si>
    <t>icf</t>
  </si>
  <si>
    <t>Last Updated: April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</si>
</sst>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
  </numFmts>
  <fonts count="37"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sz val="13"/>
      <color theme="1"/>
      <name val="Calibri"/>
      <family val="2"/>
      <scheme val="minor"/>
    </font>
    <font>
      <i/>
      <sz val="10"/>
      <color theme="1"/>
      <name val="Calibri"/>
      <family val="2"/>
      <scheme val="minor"/>
    </font>
    <font>
      <i/>
      <sz val="9"/>
      <color theme="1"/>
      <name val="Calibri"/>
      <family val="2"/>
      <scheme val="minor"/>
    </font>
    <font>
      <b/>
      <sz val="10"/>
      <color theme="1"/>
      <name val="Calibri"/>
      <family val="2"/>
      <scheme val="minor"/>
    </font>
    <font>
      <sz val="8"/>
      <color indexed="81"/>
      <name val="Tahoma"/>
      <family val="2"/>
    </font>
    <font>
      <i/>
      <sz val="10"/>
      <name val="Arial"/>
      <family val="2"/>
    </font>
    <font>
      <b/>
      <sz val="8"/>
      <name val="Arial"/>
      <family val="2"/>
    </font>
    <font>
      <sz val="10"/>
      <color theme="1"/>
      <name val="Arial"/>
      <family val="2"/>
    </font>
    <font>
      <sz val="10"/>
      <name val="Calibri"/>
      <family val="2"/>
      <scheme val="minor"/>
    </font>
    <font>
      <u/>
      <sz val="11"/>
      <color theme="10"/>
      <name val="Calibri"/>
      <family val="2"/>
      <scheme val="minor"/>
    </font>
    <font>
      <i/>
      <sz val="9"/>
      <name val="Calibri"/>
      <family val="2"/>
      <scheme val="minor"/>
    </font>
    <font>
      <b/>
      <i/>
      <sz val="12"/>
      <color theme="1"/>
      <name val="Calibri"/>
      <family val="2"/>
      <scheme val="minor"/>
    </font>
    <font>
      <sz val="10"/>
      <color rgb="FFC00000"/>
      <name val="Calibri"/>
      <family val="2"/>
      <scheme val="minor"/>
    </font>
    <font>
      <sz val="9"/>
      <color indexed="81"/>
      <name val="Tahoma"/>
      <family val="2"/>
    </font>
    <font>
      <sz val="11"/>
      <color rgb="FFFF0000"/>
      <name val="Calibri"/>
      <family val="2"/>
      <scheme val="minor"/>
    </font>
    <font>
      <b/>
      <sz val="9"/>
      <color indexed="81"/>
      <name val="Tahoma"/>
      <family val="2"/>
    </font>
    <font>
      <sz val="11"/>
      <color theme="0" tint="-4.9989318521683403E-2"/>
      <name val="Calibri"/>
      <family val="2"/>
      <scheme val="minor"/>
    </font>
    <font>
      <sz val="11"/>
      <color theme="0"/>
      <name val="Calibri"/>
      <family val="2"/>
      <scheme val="minor"/>
    </font>
    <font>
      <sz val="11"/>
      <name val="Calibri"/>
      <family val="2"/>
      <scheme val="minor"/>
    </font>
    <font>
      <i/>
      <sz val="11"/>
      <color theme="1"/>
      <name val="Calibri"/>
      <family val="2"/>
      <scheme val="minor"/>
    </font>
    <font>
      <b/>
      <i/>
      <sz val="10"/>
      <color theme="1"/>
      <name val="Calibri"/>
      <family val="2"/>
      <scheme val="minor"/>
    </font>
    <font>
      <sz val="10"/>
      <color theme="4"/>
      <name val="Calibri"/>
      <family val="2"/>
      <scheme val="minor"/>
    </font>
    <font>
      <sz val="10"/>
      <name val="Arial"/>
      <family val="2"/>
    </font>
    <font>
      <i/>
      <sz val="10"/>
      <name val="Calibri"/>
      <family val="2"/>
      <scheme val="minor"/>
    </font>
    <font>
      <b/>
      <sz val="10"/>
      <color rgb="FF000000"/>
      <name val="Calibri"/>
      <family val="2"/>
    </font>
    <font>
      <sz val="10"/>
      <color rgb="FF000000"/>
      <name val="Calibri"/>
      <family val="2"/>
    </font>
    <font>
      <u/>
      <sz val="10"/>
      <color theme="10"/>
      <name val="Calibri"/>
      <family val="2"/>
      <scheme val="minor"/>
    </font>
    <font>
      <sz val="10"/>
      <color theme="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18" fillId="0" borderId="0" applyNumberFormat="0" applyFill="0" applyBorder="0" applyAlignment="0" applyProtection="0"/>
    <xf numFmtId="0" fontId="31" fillId="0" borderId="0"/>
    <xf numFmtId="0" fontId="31" fillId="0" borderId="0"/>
  </cellStyleXfs>
  <cellXfs count="211">
    <xf numFmtId="0" fontId="0" fillId="0" borderId="0" xfId="0"/>
    <xf numFmtId="0" fontId="0" fillId="0" borderId="0" xfId="0" applyBorder="1"/>
    <xf numFmtId="0" fontId="2" fillId="0" borderId="0" xfId="0" applyFont="1" applyBorder="1" applyAlignment="1">
      <alignment horizontal="left"/>
    </xf>
    <xf numFmtId="0" fontId="8" fillId="0" borderId="0" xfId="0" applyFont="1"/>
    <xf numFmtId="0" fontId="9" fillId="0" borderId="0" xfId="0" applyFont="1" applyBorder="1" applyAlignment="1">
      <alignment horizontal="center"/>
    </xf>
    <xf numFmtId="0" fontId="8" fillId="0" borderId="0" xfId="0" applyFont="1" applyBorder="1"/>
    <xf numFmtId="0" fontId="4" fillId="0" borderId="0" xfId="0" applyFont="1" applyBorder="1" applyAlignment="1">
      <alignment vertical="center"/>
    </xf>
    <xf numFmtId="0" fontId="11" fillId="0" borderId="0" xfId="0" applyFont="1" applyBorder="1" applyAlignment="1">
      <alignment wrapText="1"/>
    </xf>
    <xf numFmtId="0" fontId="0" fillId="0" borderId="3" xfId="0" applyBorder="1"/>
    <xf numFmtId="0" fontId="5" fillId="0" borderId="4" xfId="0" applyFont="1" applyBorder="1" applyAlignment="1">
      <alignment horizontal="center"/>
    </xf>
    <xf numFmtId="0" fontId="0" fillId="0" borderId="5" xfId="0" applyBorder="1" applyAlignment="1"/>
    <xf numFmtId="0" fontId="0" fillId="0" borderId="6" xfId="0" applyBorder="1"/>
    <xf numFmtId="0" fontId="0" fillId="0" borderId="2" xfId="0" applyBorder="1"/>
    <xf numFmtId="0" fontId="0" fillId="0" borderId="2" xfId="0" applyFont="1" applyBorder="1" applyAlignment="1">
      <alignment horizontal="left"/>
    </xf>
    <xf numFmtId="0" fontId="0" fillId="0" borderId="6" xfId="0" applyFont="1" applyBorder="1"/>
    <xf numFmtId="0" fontId="0" fillId="0" borderId="2" xfId="0" applyFont="1" applyBorder="1"/>
    <xf numFmtId="164" fontId="0" fillId="0" borderId="2" xfId="0" applyNumberFormat="1" applyFont="1" applyBorder="1" applyAlignment="1">
      <alignment horizontal="left"/>
    </xf>
    <xf numFmtId="0" fontId="0" fillId="0" borderId="7" xfId="0" applyBorder="1"/>
    <xf numFmtId="0" fontId="0" fillId="0" borderId="8" xfId="0" applyBorder="1"/>
    <xf numFmtId="0" fontId="0" fillId="0" borderId="9" xfId="0" applyBorder="1"/>
    <xf numFmtId="0" fontId="11" fillId="0" borderId="0" xfId="0" applyFont="1"/>
    <xf numFmtId="0" fontId="0" fillId="2" borderId="0" xfId="0" applyFill="1"/>
    <xf numFmtId="0" fontId="6" fillId="2" borderId="0" xfId="0" applyFont="1" applyFill="1"/>
    <xf numFmtId="0" fontId="0" fillId="2" borderId="0" xfId="0" applyFill="1" applyBorder="1"/>
    <xf numFmtId="0" fontId="0" fillId="2" borderId="0" xfId="0" applyFont="1" applyFill="1"/>
    <xf numFmtId="0" fontId="6" fillId="0" borderId="3" xfId="0" applyFont="1" applyFill="1" applyBorder="1"/>
    <xf numFmtId="0" fontId="5" fillId="0" borderId="4" xfId="0" applyFont="1" applyFill="1" applyBorder="1"/>
    <xf numFmtId="0" fontId="6" fillId="0" borderId="4" xfId="0" applyFont="1" applyFill="1" applyBorder="1"/>
    <xf numFmtId="0" fontId="6" fillId="0" borderId="5" xfId="0" applyFont="1" applyFill="1" applyBorder="1"/>
    <xf numFmtId="0" fontId="6" fillId="0" borderId="6" xfId="0" applyFont="1" applyFill="1" applyBorder="1"/>
    <xf numFmtId="0" fontId="7" fillId="0" borderId="0" xfId="0" applyFont="1" applyFill="1" applyBorder="1"/>
    <xf numFmtId="0" fontId="6" fillId="0" borderId="0" xfId="0" applyFont="1" applyFill="1" applyBorder="1"/>
    <xf numFmtId="0" fontId="6" fillId="0" borderId="2" xfId="0" applyFont="1" applyFill="1" applyBorder="1"/>
    <xf numFmtId="0" fontId="0" fillId="0" borderId="6" xfId="0" applyFill="1" applyBorder="1"/>
    <xf numFmtId="0" fontId="0" fillId="0" borderId="0" xfId="0" applyFill="1" applyBorder="1"/>
    <xf numFmtId="0" fontId="0" fillId="0" borderId="2" xfId="0" applyFill="1" applyBorder="1"/>
    <xf numFmtId="0" fontId="4" fillId="0" borderId="0" xfId="0" applyFont="1" applyFill="1" applyBorder="1" applyAlignment="1">
      <alignment vertical="center"/>
    </xf>
    <xf numFmtId="0" fontId="0" fillId="0" borderId="9" xfId="0" applyFill="1" applyBorder="1"/>
    <xf numFmtId="0" fontId="14" fillId="2" borderId="0" xfId="0" applyFont="1" applyFill="1" applyBorder="1" applyProtection="1">
      <protection locked="0"/>
    </xf>
    <xf numFmtId="0" fontId="0" fillId="2" borderId="0" xfId="0" applyFill="1" applyProtection="1">
      <protection locked="0"/>
    </xf>
    <xf numFmtId="0" fontId="0" fillId="2" borderId="0" xfId="0" applyFill="1" applyBorder="1" applyAlignment="1">
      <alignment horizontal="left"/>
    </xf>
    <xf numFmtId="0" fontId="16" fillId="2" borderId="0" xfId="0" applyFont="1" applyFill="1" applyBorder="1" applyProtection="1">
      <protection locked="0"/>
    </xf>
    <xf numFmtId="39" fontId="17" fillId="4" borderId="1" xfId="1" applyNumberFormat="1" applyFont="1" applyFill="1" applyBorder="1" applyProtection="1">
      <protection locked="0"/>
    </xf>
    <xf numFmtId="0" fontId="8" fillId="0" borderId="0" xfId="0" applyFont="1" applyFill="1" applyBorder="1" applyAlignment="1">
      <alignment vertical="center" wrapText="1"/>
    </xf>
    <xf numFmtId="0" fontId="19" fillId="0" borderId="0" xfId="0" applyFont="1" applyBorder="1" applyAlignment="1">
      <alignment wrapText="1"/>
    </xf>
    <xf numFmtId="0" fontId="12" fillId="0" borderId="0" xfId="0" applyFont="1" applyFill="1" applyBorder="1" applyAlignment="1">
      <alignment horizontal="left"/>
    </xf>
    <xf numFmtId="164" fontId="8" fillId="0" borderId="0" xfId="0" applyNumberFormat="1" applyFont="1" applyFill="1" applyBorder="1" applyAlignment="1">
      <alignment horizontal="left"/>
    </xf>
    <xf numFmtId="0" fontId="8" fillId="0" borderId="0" xfId="0" applyFont="1" applyFill="1" applyBorder="1" applyAlignment="1">
      <alignment horizontal="left"/>
    </xf>
    <xf numFmtId="0" fontId="0" fillId="2" borderId="10" xfId="0" applyFill="1" applyBorder="1"/>
    <xf numFmtId="0" fontId="0" fillId="0" borderId="0" xfId="0" applyAlignment="1">
      <alignment horizontal="center"/>
    </xf>
    <xf numFmtId="0" fontId="12" fillId="0" borderId="1" xfId="0" applyFont="1" applyBorder="1"/>
    <xf numFmtId="0" fontId="8" fillId="0" borderId="1" xfId="0" applyFont="1" applyBorder="1"/>
    <xf numFmtId="0" fontId="19" fillId="0" borderId="0" xfId="0" applyFont="1"/>
    <xf numFmtId="0" fontId="0" fillId="0" borderId="6" xfId="0" applyFill="1" applyBorder="1" applyProtection="1"/>
    <xf numFmtId="0" fontId="14" fillId="0" borderId="6" xfId="0" applyFont="1" applyFill="1" applyBorder="1" applyProtection="1"/>
    <xf numFmtId="0" fontId="16" fillId="0" borderId="6" xfId="0" applyFont="1" applyFill="1" applyBorder="1" applyProtection="1"/>
    <xf numFmtId="0" fontId="0" fillId="0" borderId="7" xfId="0" applyFill="1" applyBorder="1" applyProtection="1"/>
    <xf numFmtId="0" fontId="6" fillId="0" borderId="5" xfId="0" applyFont="1" applyFill="1" applyBorder="1" applyProtection="1"/>
    <xf numFmtId="0" fontId="6" fillId="0" borderId="2" xfId="0" applyFont="1" applyFill="1" applyBorder="1" applyProtection="1"/>
    <xf numFmtId="0" fontId="0" fillId="0" borderId="2" xfId="0" applyFill="1" applyBorder="1" applyProtection="1"/>
    <xf numFmtId="0" fontId="0" fillId="2" borderId="0" xfId="0" applyFill="1" applyProtection="1"/>
    <xf numFmtId="0" fontId="6" fillId="2" borderId="0" xfId="0" applyFont="1" applyFill="1" applyProtection="1"/>
    <xf numFmtId="0" fontId="14" fillId="2" borderId="0" xfId="0" applyFont="1" applyFill="1" applyBorder="1" applyProtection="1"/>
    <xf numFmtId="0" fontId="3" fillId="0" borderId="1" xfId="0" applyFont="1" applyBorder="1" applyAlignment="1">
      <alignment horizontal="left"/>
    </xf>
    <xf numFmtId="0" fontId="3" fillId="0" borderId="13" xfId="0" applyFont="1" applyBorder="1" applyAlignment="1">
      <alignment horizontal="left"/>
    </xf>
    <xf numFmtId="0" fontId="8" fillId="0" borderId="13" xfId="0" applyFont="1" applyBorder="1"/>
    <xf numFmtId="0" fontId="2" fillId="2" borderId="0" xfId="0" applyFont="1" applyFill="1" applyProtection="1">
      <protection locked="0"/>
    </xf>
    <xf numFmtId="0" fontId="3" fillId="0" borderId="1" xfId="0" applyFont="1" applyBorder="1" applyAlignment="1">
      <alignment horizontal="center" wrapText="1"/>
    </xf>
    <xf numFmtId="0" fontId="2" fillId="0" borderId="1" xfId="0" applyFont="1" applyBorder="1"/>
    <xf numFmtId="0" fontId="0" fillId="0" borderId="1" xfId="0" applyBorder="1" applyAlignment="1">
      <alignment horizontal="center" wrapText="1"/>
    </xf>
    <xf numFmtId="0" fontId="0" fillId="0" borderId="1" xfId="0" applyBorder="1"/>
    <xf numFmtId="0" fontId="0" fillId="0" borderId="1" xfId="0" applyFont="1" applyBorder="1"/>
    <xf numFmtId="0" fontId="28" fillId="0" borderId="1" xfId="0" applyFont="1" applyBorder="1" applyAlignment="1">
      <alignment horizontal="right" wrapText="1"/>
    </xf>
    <xf numFmtId="0" fontId="0" fillId="2" borderId="10" xfId="0" applyFill="1" applyBorder="1" applyProtection="1"/>
    <xf numFmtId="0" fontId="0" fillId="2" borderId="12" xfId="0" applyFill="1" applyBorder="1" applyProtection="1"/>
    <xf numFmtId="0" fontId="0" fillId="2" borderId="11" xfId="0" applyFill="1" applyBorder="1" applyProtection="1"/>
    <xf numFmtId="4" fontId="0" fillId="0" borderId="1" xfId="0" applyNumberFormat="1" applyBorder="1"/>
    <xf numFmtId="0" fontId="2" fillId="0" borderId="0" xfId="0" applyFont="1" applyAlignment="1">
      <alignment horizontal="right"/>
    </xf>
    <xf numFmtId="0" fontId="2" fillId="0" borderId="0" xfId="0" applyFont="1" applyAlignment="1"/>
    <xf numFmtId="0" fontId="8" fillId="0" borderId="6" xfId="0" applyFont="1" applyBorder="1"/>
    <xf numFmtId="164" fontId="8" fillId="0" borderId="2" xfId="0" applyNumberFormat="1" applyFont="1" applyBorder="1" applyAlignment="1">
      <alignment horizontal="left"/>
    </xf>
    <xf numFmtId="0" fontId="8" fillId="2" borderId="0" xfId="0" applyFont="1" applyFill="1"/>
    <xf numFmtId="0" fontId="8" fillId="0" borderId="0" xfId="0" applyFont="1" applyFill="1" applyBorder="1" applyAlignment="1">
      <alignment wrapText="1"/>
    </xf>
    <xf numFmtId="0" fontId="20" fillId="0" borderId="0" xfId="0" applyFont="1" applyBorder="1" applyAlignment="1">
      <alignment horizontal="left" wrapText="1"/>
    </xf>
    <xf numFmtId="0" fontId="12" fillId="0" borderId="0" xfId="0" applyFont="1" applyFill="1" applyBorder="1" applyAlignment="1">
      <alignment vertical="center"/>
    </xf>
    <xf numFmtId="0" fontId="3" fillId="0" borderId="0" xfId="0" applyFont="1" applyFill="1" applyBorder="1" applyAlignment="1" applyProtection="1">
      <alignment horizontal="center" vertical="center" wrapText="1"/>
    </xf>
    <xf numFmtId="0" fontId="8" fillId="0" borderId="0" xfId="0" applyFont="1" applyFill="1" applyBorder="1" applyAlignment="1">
      <alignment horizontal="center"/>
    </xf>
    <xf numFmtId="0" fontId="10" fillId="0" borderId="0" xfId="0" applyFont="1" applyFill="1" applyBorder="1" applyAlignment="1">
      <alignment horizontal="left" vertical="top" wrapText="1"/>
    </xf>
    <xf numFmtId="0" fontId="8" fillId="0" borderId="1" xfId="0" applyFont="1" applyBorder="1" applyAlignment="1">
      <alignment horizontal="center"/>
    </xf>
    <xf numFmtId="0" fontId="8" fillId="0" borderId="1" xfId="0" applyFont="1" applyBorder="1"/>
    <xf numFmtId="0" fontId="0" fillId="0" borderId="0" xfId="0"/>
    <xf numFmtId="0" fontId="0" fillId="0" borderId="0" xfId="0" applyAlignment="1">
      <alignment horizontal="center"/>
    </xf>
    <xf numFmtId="39" fontId="0" fillId="2" borderId="0" xfId="0" applyNumberFormat="1" applyFill="1" applyProtection="1">
      <protection locked="0"/>
    </xf>
    <xf numFmtId="0" fontId="16" fillId="2" borderId="0" xfId="0" applyFont="1" applyFill="1" applyBorder="1" applyAlignment="1" applyProtection="1">
      <alignment horizontal="center"/>
      <protection locked="0"/>
    </xf>
    <xf numFmtId="0" fontId="0" fillId="2" borderId="0" xfId="0" applyFill="1" applyAlignment="1" applyProtection="1">
      <alignment horizontal="center"/>
      <protection locked="0"/>
    </xf>
    <xf numFmtId="0" fontId="8" fillId="2" borderId="1" xfId="0" applyFont="1" applyFill="1" applyBorder="1" applyAlignment="1" applyProtection="1">
      <alignment horizontal="left"/>
    </xf>
    <xf numFmtId="0" fontId="16" fillId="2" borderId="1" xfId="0" applyFont="1" applyFill="1" applyBorder="1" applyAlignment="1" applyProtection="1">
      <alignment horizontal="left"/>
      <protection locked="0"/>
    </xf>
    <xf numFmtId="0" fontId="8" fillId="2" borderId="1" xfId="0" applyFont="1" applyFill="1" applyBorder="1" applyAlignment="1" applyProtection="1">
      <alignment horizontal="center"/>
    </xf>
    <xf numFmtId="0" fontId="0" fillId="2" borderId="1" xfId="0" applyFill="1" applyBorder="1" applyAlignment="1">
      <alignment horizontal="center"/>
    </xf>
    <xf numFmtId="0" fontId="8" fillId="2" borderId="1" xfId="0" applyFont="1" applyFill="1" applyBorder="1" applyProtection="1"/>
    <xf numFmtId="0" fontId="16" fillId="2" borderId="1" xfId="0" applyFont="1" applyFill="1" applyBorder="1" applyProtection="1">
      <protection locked="0"/>
    </xf>
    <xf numFmtId="0" fontId="8" fillId="2" borderId="1" xfId="0" applyFont="1" applyFill="1" applyBorder="1" applyAlignment="1" applyProtection="1">
      <alignment horizontal="right"/>
    </xf>
    <xf numFmtId="0" fontId="0" fillId="2" borderId="1" xfId="0" applyFill="1" applyBorder="1" applyProtection="1"/>
    <xf numFmtId="0" fontId="2" fillId="0" borderId="1" xfId="0" applyFont="1" applyFill="1" applyBorder="1"/>
    <xf numFmtId="0" fontId="27" fillId="0" borderId="1" xfId="0" applyFont="1" applyFill="1" applyBorder="1" applyProtection="1">
      <protection locked="0"/>
    </xf>
    <xf numFmtId="0" fontId="27" fillId="0" borderId="1" xfId="0" applyFont="1" applyFill="1" applyBorder="1"/>
    <xf numFmtId="0" fontId="27" fillId="0" borderId="1" xfId="0" applyFont="1" applyFill="1" applyBorder="1" applyAlignment="1" applyProtection="1">
      <alignment horizontal="left"/>
    </xf>
    <xf numFmtId="0" fontId="27" fillId="0" borderId="1" xfId="0" applyFont="1" applyFill="1" applyBorder="1" applyAlignment="1" applyProtection="1">
      <alignment horizontal="left"/>
      <protection locked="0"/>
    </xf>
    <xf numFmtId="0" fontId="27" fillId="0" borderId="1" xfId="0" applyFont="1" applyFill="1" applyBorder="1" applyProtection="1"/>
    <xf numFmtId="0" fontId="2" fillId="0" borderId="1" xfId="0" applyFont="1" applyFill="1" applyBorder="1" applyAlignment="1">
      <alignment horizontal="right"/>
    </xf>
    <xf numFmtId="0" fontId="8" fillId="2" borderId="1" xfId="0" applyFont="1" applyFill="1" applyBorder="1"/>
    <xf numFmtId="0" fontId="8" fillId="3"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wrapText="1"/>
      <protection locked="0"/>
    </xf>
    <xf numFmtId="0" fontId="8" fillId="0" borderId="0" xfId="0" applyFont="1" applyAlignment="1">
      <alignment horizontal="center"/>
    </xf>
    <xf numFmtId="0" fontId="0" fillId="0" borderId="0" xfId="0" applyFont="1" applyFill="1" applyAlignment="1">
      <alignment horizontal="center"/>
    </xf>
    <xf numFmtId="0" fontId="8" fillId="3" borderId="1" xfId="0" applyFont="1" applyFill="1" applyBorder="1" applyAlignment="1" applyProtection="1">
      <alignment horizontal="left" vertical="center" wrapText="1"/>
      <protection locked="0"/>
    </xf>
    <xf numFmtId="14" fontId="8" fillId="3" borderId="1" xfId="0" applyNumberFormat="1" applyFont="1" applyFill="1" applyBorder="1" applyAlignment="1" applyProtection="1">
      <alignment horizontal="left" vertical="center" wrapText="1"/>
      <protection locked="0"/>
    </xf>
    <xf numFmtId="0" fontId="0" fillId="0" borderId="0" xfId="0" applyProtection="1">
      <protection locked="0"/>
    </xf>
    <xf numFmtId="0" fontId="17" fillId="2" borderId="1" xfId="0" applyFont="1" applyFill="1" applyBorder="1" applyAlignment="1" applyProtection="1">
      <alignment horizontal="left" vertical="center" wrapText="1"/>
      <protection locked="0"/>
    </xf>
    <xf numFmtId="0" fontId="17" fillId="3" borderId="1" xfId="0" applyFont="1" applyFill="1" applyBorder="1" applyAlignment="1" applyProtection="1">
      <alignment horizontal="left" vertical="center" wrapText="1"/>
      <protection locked="0"/>
    </xf>
    <xf numFmtId="0" fontId="17" fillId="3" borderId="1" xfId="0" applyFont="1" applyFill="1" applyBorder="1" applyAlignment="1" applyProtection="1">
      <alignment horizontal="center" vertical="center" wrapText="1"/>
      <protection locked="0"/>
    </xf>
    <xf numFmtId="2" fontId="17" fillId="3" borderId="1" xfId="0" applyNumberFormat="1" applyFont="1" applyFill="1" applyBorder="1" applyAlignment="1" applyProtection="1">
      <alignment horizontal="center" vertical="center" wrapText="1"/>
      <protection locked="0"/>
    </xf>
    <xf numFmtId="2" fontId="17" fillId="2" borderId="1" xfId="0" applyNumberFormat="1" applyFont="1" applyFill="1" applyBorder="1" applyAlignment="1" applyProtection="1">
      <alignment horizontal="center" vertical="center" wrapText="1"/>
      <protection locked="0"/>
    </xf>
    <xf numFmtId="2" fontId="17" fillId="0" borderId="0" xfId="0" applyNumberFormat="1" applyFont="1" applyFill="1" applyBorder="1" applyAlignment="1" applyProtection="1">
      <alignment horizontal="center" vertical="center" wrapText="1"/>
      <protection locked="0"/>
    </xf>
    <xf numFmtId="0" fontId="12" fillId="0" borderId="0" xfId="0" applyFont="1"/>
    <xf numFmtId="0" fontId="17" fillId="3" borderId="1" xfId="0" applyNumberFormat="1" applyFont="1" applyFill="1" applyBorder="1" applyAlignment="1" applyProtection="1">
      <alignment horizontal="center" vertical="center" wrapText="1"/>
      <protection locked="0"/>
    </xf>
    <xf numFmtId="0" fontId="17" fillId="2" borderId="1" xfId="0" applyNumberFormat="1" applyFont="1" applyFill="1" applyBorder="1" applyAlignment="1" applyProtection="1">
      <alignment horizontal="center" vertical="center" wrapText="1"/>
      <protection locked="0"/>
    </xf>
    <xf numFmtId="0" fontId="10" fillId="0" borderId="0" xfId="0" applyFont="1" applyFill="1" applyBorder="1" applyAlignment="1">
      <alignment horizontal="left" vertical="top" wrapText="1"/>
    </xf>
    <xf numFmtId="49" fontId="8" fillId="3" borderId="1" xfId="0" applyNumberFormat="1" applyFont="1" applyFill="1" applyBorder="1" applyAlignment="1" applyProtection="1">
      <alignment horizontal="left" vertical="center" wrapText="1"/>
      <protection locked="0"/>
    </xf>
    <xf numFmtId="0" fontId="33" fillId="6" borderId="1" xfId="0" applyFont="1" applyFill="1" applyBorder="1" applyAlignment="1">
      <alignment horizontal="center" vertical="center" wrapText="1"/>
    </xf>
    <xf numFmtId="0" fontId="34" fillId="0" borderId="1" xfId="0" applyFont="1" applyFill="1" applyBorder="1"/>
    <xf numFmtId="0" fontId="6" fillId="0" borderId="4" xfId="0" applyFont="1" applyBorder="1" applyProtection="1"/>
    <xf numFmtId="0" fontId="6" fillId="0" borderId="5" xfId="0" applyFont="1" applyBorder="1" applyProtection="1"/>
    <xf numFmtId="0" fontId="6" fillId="0" borderId="0" xfId="0" applyFont="1" applyBorder="1" applyProtection="1"/>
    <xf numFmtId="0" fontId="6" fillId="0" borderId="2" xfId="0" applyFont="1" applyBorder="1" applyProtection="1"/>
    <xf numFmtId="14" fontId="8" fillId="0" borderId="0" xfId="0" applyNumberFormat="1" applyFont="1" applyBorder="1" applyAlignment="1" applyProtection="1">
      <alignment horizontal="left" vertical="center"/>
    </xf>
    <xf numFmtId="0" fontId="0" fillId="0" borderId="2" xfId="0" applyBorder="1" applyProtection="1"/>
    <xf numFmtId="164" fontId="8" fillId="0" borderId="0" xfId="0" applyNumberFormat="1" applyFont="1" applyFill="1" applyBorder="1" applyAlignment="1" applyProtection="1">
      <alignment horizontal="left"/>
    </xf>
    <xf numFmtId="0" fontId="0" fillId="0" borderId="0" xfId="0" applyBorder="1" applyProtection="1"/>
    <xf numFmtId="0" fontId="10" fillId="0" borderId="0" xfId="0" applyFont="1" applyFill="1" applyBorder="1" applyAlignment="1" applyProtection="1">
      <alignment horizontal="left" vertical="top" wrapText="1"/>
    </xf>
    <xf numFmtId="0" fontId="26" fillId="0" borderId="0" xfId="0" applyFont="1" applyFill="1" applyAlignment="1" applyProtection="1">
      <alignment horizontal="left"/>
    </xf>
    <xf numFmtId="0" fontId="25" fillId="2" borderId="0" xfId="0" applyFont="1" applyFill="1" applyAlignment="1" applyProtection="1">
      <alignment horizontal="left"/>
    </xf>
    <xf numFmtId="0" fontId="23" fillId="2" borderId="0" xfId="0" applyFont="1" applyFill="1" applyProtection="1"/>
    <xf numFmtId="0" fontId="0" fillId="0" borderId="8" xfId="0" applyBorder="1" applyProtection="1"/>
    <xf numFmtId="0" fontId="0" fillId="0" borderId="9" xfId="0" applyBorder="1" applyProtection="1"/>
    <xf numFmtId="0" fontId="0" fillId="0" borderId="7" xfId="0" applyBorder="1" applyProtection="1"/>
    <xf numFmtId="0" fontId="0" fillId="0" borderId="6" xfId="0" applyBorder="1" applyProtection="1"/>
    <xf numFmtId="0" fontId="6" fillId="0" borderId="3" xfId="0" applyFont="1" applyBorder="1" applyProtection="1"/>
    <xf numFmtId="0" fontId="5" fillId="0" borderId="4" xfId="0" applyFont="1" applyBorder="1" applyProtection="1"/>
    <xf numFmtId="0" fontId="6" fillId="0" borderId="6" xfId="0" applyFont="1" applyBorder="1" applyProtection="1"/>
    <xf numFmtId="0" fontId="7" fillId="0" borderId="0" xfId="0" applyFont="1" applyBorder="1" applyProtection="1"/>
    <xf numFmtId="0" fontId="12" fillId="0" borderId="0" xfId="0" applyNumberFormat="1" applyFont="1" applyFill="1" applyBorder="1" applyAlignment="1" applyProtection="1">
      <alignment horizontal="left" vertical="center"/>
    </xf>
    <xf numFmtId="0" fontId="12" fillId="0" borderId="0" xfId="0" applyFont="1" applyFill="1" applyBorder="1" applyAlignment="1" applyProtection="1">
      <alignment horizontal="left"/>
    </xf>
    <xf numFmtId="0" fontId="4" fillId="0" borderId="0" xfId="0" applyFont="1" applyBorder="1" applyAlignment="1" applyProtection="1">
      <alignment vertical="center"/>
    </xf>
    <xf numFmtId="0" fontId="10" fillId="0" borderId="2" xfId="0" applyFont="1" applyFill="1" applyBorder="1" applyAlignment="1" applyProtection="1">
      <alignment vertical="top" wrapText="1"/>
    </xf>
    <xf numFmtId="0" fontId="10" fillId="0" borderId="2" xfId="0" applyFont="1" applyFill="1" applyBorder="1" applyAlignment="1" applyProtection="1">
      <alignment horizontal="left" vertical="top" wrapText="1"/>
    </xf>
    <xf numFmtId="0" fontId="16" fillId="2" borderId="0" xfId="0" applyFont="1" applyFill="1" applyBorder="1" applyProtection="1"/>
    <xf numFmtId="39" fontId="0" fillId="2" borderId="0" xfId="0" applyNumberFormat="1" applyFill="1" applyProtection="1"/>
    <xf numFmtId="0" fontId="0" fillId="0" borderId="9" xfId="0" applyFill="1" applyBorder="1" applyProtection="1"/>
    <xf numFmtId="0" fontId="6" fillId="0" borderId="3" xfId="0" applyFont="1" applyFill="1" applyBorder="1" applyProtection="1"/>
    <xf numFmtId="0" fontId="5" fillId="0" borderId="4" xfId="0" applyFont="1" applyFill="1" applyBorder="1" applyProtection="1"/>
    <xf numFmtId="0" fontId="6" fillId="0" borderId="4" xfId="0" applyFont="1" applyFill="1" applyBorder="1" applyProtection="1"/>
    <xf numFmtId="0" fontId="6" fillId="0" borderId="6" xfId="0" applyFont="1" applyFill="1" applyBorder="1" applyProtection="1"/>
    <xf numFmtId="0" fontId="7" fillId="0" borderId="0" xfId="0" applyFont="1" applyFill="1" applyBorder="1" applyProtection="1"/>
    <xf numFmtId="0" fontId="6" fillId="0" borderId="0" xfId="0" applyFont="1" applyFill="1" applyBorder="1" applyProtection="1"/>
    <xf numFmtId="0" fontId="0" fillId="0" borderId="0" xfId="0" applyFill="1" applyBorder="1" applyProtection="1"/>
    <xf numFmtId="0" fontId="0" fillId="0" borderId="0" xfId="0" applyFill="1" applyBorder="1" applyAlignment="1" applyProtection="1">
      <alignment horizontal="right" indent="27"/>
    </xf>
    <xf numFmtId="0" fontId="8" fillId="0" borderId="0" xfId="0" applyFont="1" applyFill="1" applyBorder="1" applyAlignment="1" applyProtection="1">
      <alignment horizontal="left"/>
    </xf>
    <xf numFmtId="0" fontId="4" fillId="0" borderId="0" xfId="0" applyFont="1" applyFill="1" applyBorder="1" applyAlignment="1" applyProtection="1">
      <alignment vertical="center"/>
    </xf>
    <xf numFmtId="0" fontId="8" fillId="0" borderId="8" xfId="0" applyFont="1" applyFill="1" applyBorder="1" applyAlignment="1" applyProtection="1">
      <alignment wrapText="1"/>
    </xf>
    <xf numFmtId="0" fontId="0" fillId="2" borderId="0" xfId="0" applyFill="1" applyBorder="1" applyProtection="1"/>
    <xf numFmtId="0" fontId="0" fillId="2" borderId="4" xfId="0" applyFill="1" applyBorder="1" applyAlignment="1" applyProtection="1">
      <alignment horizontal="left"/>
    </xf>
    <xf numFmtId="0" fontId="0" fillId="2" borderId="0" xfId="0" applyFill="1" applyBorder="1" applyAlignment="1" applyProtection="1">
      <alignment horizontal="left"/>
    </xf>
    <xf numFmtId="0" fontId="17" fillId="2" borderId="1" xfId="0" applyNumberFormat="1" applyFont="1" applyFill="1" applyBorder="1" applyAlignment="1" applyProtection="1">
      <alignment horizontal="left" vertical="center" wrapText="1"/>
      <protection locked="0"/>
    </xf>
    <xf numFmtId="0" fontId="35" fillId="0" borderId="0" xfId="2" applyFont="1" applyFill="1" applyProtection="1"/>
    <xf numFmtId="0" fontId="8" fillId="0" borderId="0" xfId="0" applyFont="1" applyBorder="1" applyAlignment="1"/>
    <xf numFmtId="0" fontId="17" fillId="0" borderId="0" xfId="0" applyFont="1" applyBorder="1" applyAlignment="1"/>
    <xf numFmtId="0" fontId="25" fillId="2" borderId="0" xfId="0" applyFont="1" applyFill="1" applyProtection="1"/>
    <xf numFmtId="0" fontId="25" fillId="2" borderId="0" xfId="0" applyFont="1" applyFill="1" applyBorder="1" applyProtection="1"/>
    <xf numFmtId="0" fontId="36" fillId="0" borderId="8" xfId="0" applyFont="1" applyFill="1" applyBorder="1" applyAlignment="1" applyProtection="1">
      <alignment wrapText="1"/>
    </xf>
    <xf numFmtId="0" fontId="0" fillId="0" borderId="8" xfId="0" quotePrefix="1" applyBorder="1" applyProtection="1"/>
    <xf numFmtId="0" fontId="12" fillId="5" borderId="1" xfId="0" applyFont="1" applyFill="1" applyBorder="1" applyAlignment="1" applyProtection="1">
      <alignment horizontal="left"/>
    </xf>
    <xf numFmtId="0" fontId="8" fillId="4" borderId="1" xfId="0" applyFont="1" applyFill="1" applyBorder="1" applyAlignment="1" applyProtection="1">
      <alignment horizontal="left" wrapText="1"/>
      <protection locked="0"/>
    </xf>
    <xf numFmtId="0" fontId="8" fillId="4" borderId="1" xfId="0" applyFont="1" applyFill="1" applyBorder="1" applyAlignment="1" applyProtection="1">
      <alignment horizontal="left"/>
      <protection locked="0"/>
    </xf>
    <xf numFmtId="164" fontId="0" fillId="0" borderId="8" xfId="0" applyNumberFormat="1" applyFill="1" applyBorder="1" applyAlignment="1">
      <alignment horizontal="left"/>
    </xf>
    <xf numFmtId="0" fontId="0" fillId="0" borderId="8" xfId="0" applyFill="1" applyBorder="1"/>
    <xf numFmtId="4" fontId="3" fillId="3" borderId="1" xfId="0" applyNumberFormat="1"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39" fontId="21" fillId="3" borderId="1" xfId="1" applyNumberFormat="1" applyFont="1" applyFill="1" applyBorder="1" applyProtection="1"/>
    <xf numFmtId="0" fontId="12" fillId="3" borderId="1" xfId="0" applyFont="1" applyFill="1" applyBorder="1" applyAlignment="1">
      <alignment horizontal="center" vertical="center"/>
    </xf>
    <xf numFmtId="0" fontId="8" fillId="4" borderId="1" xfId="0" applyFont="1" applyFill="1" applyBorder="1" applyAlignment="1" applyProtection="1">
      <alignment horizontal="center"/>
      <protection locked="0"/>
    </xf>
    <xf numFmtId="2" fontId="17" fillId="4" borderId="1" xfId="0" applyNumberFormat="1" applyFont="1" applyFill="1" applyBorder="1" applyAlignment="1" applyProtection="1">
      <alignment horizontal="center" vertical="center"/>
      <protection locked="0"/>
    </xf>
    <xf numFmtId="0" fontId="12" fillId="5" borderId="1" xfId="0" applyFont="1" applyFill="1" applyBorder="1" applyAlignment="1">
      <alignment horizontal="left" vertical="center" wrapText="1"/>
    </xf>
    <xf numFmtId="0" fontId="3" fillId="3" borderId="1" xfId="0" applyFont="1" applyFill="1" applyBorder="1" applyAlignment="1" applyProtection="1">
      <alignment horizontal="center" vertical="center" wrapText="1"/>
    </xf>
    <xf numFmtId="0" fontId="17" fillId="5" borderId="1" xfId="0" applyFont="1" applyFill="1" applyBorder="1" applyAlignment="1" applyProtection="1">
      <alignment horizontal="left"/>
    </xf>
    <xf numFmtId="39" fontId="8" fillId="5" borderId="1" xfId="0" applyNumberFormat="1" applyFont="1" applyFill="1" applyBorder="1" applyAlignment="1">
      <alignment horizontal="center"/>
    </xf>
    <xf numFmtId="39" fontId="17" fillId="5" borderId="1" xfId="1" applyNumberFormat="1" applyFont="1" applyFill="1" applyBorder="1" applyProtection="1"/>
    <xf numFmtId="0" fontId="10" fillId="0" borderId="0" xfId="0" applyFont="1" applyFill="1" applyBorder="1" applyAlignment="1" applyProtection="1">
      <alignment horizontal="left" vertical="top" wrapText="1"/>
    </xf>
    <xf numFmtId="0" fontId="10" fillId="0" borderId="0" xfId="0" applyFont="1" applyFill="1" applyBorder="1" applyAlignment="1">
      <alignment vertical="top" wrapText="1"/>
    </xf>
    <xf numFmtId="0" fontId="0" fillId="2" borderId="0" xfId="0" applyFill="1" applyBorder="1" applyAlignment="1">
      <alignment horizontal="left"/>
    </xf>
    <xf numFmtId="0" fontId="0" fillId="0" borderId="8" xfId="0" applyFill="1" applyBorder="1" applyAlignment="1">
      <alignment horizontal="left"/>
    </xf>
    <xf numFmtId="0" fontId="29" fillId="0" borderId="0" xfId="0" applyFont="1" applyFill="1" applyBorder="1" applyAlignment="1" applyProtection="1">
      <alignment vertical="top" wrapText="1"/>
    </xf>
    <xf numFmtId="4" fontId="3" fillId="3" borderId="1" xfId="0" applyNumberFormat="1"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39" fontId="21" fillId="3" borderId="1" xfId="1" applyNumberFormat="1" applyFont="1" applyFill="1" applyBorder="1" applyAlignment="1" applyProtection="1"/>
    <xf numFmtId="39" fontId="17" fillId="4" borderId="1" xfId="1" applyNumberFormat="1" applyFont="1" applyFill="1" applyBorder="1" applyAlignment="1" applyProtection="1">
      <protection locked="0"/>
    </xf>
    <xf numFmtId="0" fontId="17" fillId="4" borderId="1" xfId="0" applyFont="1" applyFill="1" applyBorder="1" applyAlignment="1" applyProtection="1">
      <alignment horizontal="left"/>
      <protection locked="0"/>
    </xf>
    <xf numFmtId="0" fontId="32" fillId="0" borderId="0" xfId="0" applyFont="1" applyFill="1" applyBorder="1" applyAlignment="1">
      <alignment horizontal="left" vertical="top" wrapText="1"/>
    </xf>
    <xf numFmtId="0" fontId="10" fillId="0" borderId="0" xfId="0" applyFont="1" applyFill="1" applyBorder="1" applyAlignment="1">
      <alignment horizontal="left" vertical="top" wrapText="1"/>
    </xf>
    <xf numFmtId="0" fontId="3" fillId="3" borderId="1" xfId="0" applyFont="1" applyFill="1" applyBorder="1" applyAlignment="1" applyProtection="1">
      <alignment horizontal="center" vertical="center" wrapText="1"/>
    </xf>
    <xf numFmtId="0" fontId="12" fillId="3" borderId="1" xfId="0" applyFont="1" applyFill="1" applyBorder="1" applyAlignment="1">
      <alignment horizontal="center" vertical="center"/>
    </xf>
  </cellXfs>
  <cellStyles count="5">
    <cellStyle name="Comma" xfId="1" builtinId="3"/>
    <cellStyle name="Hyperlink" xfId="2" builtinId="8"/>
    <cellStyle name="Normal" xfId="0" builtinId="0"/>
    <cellStyle name="Normal 2" xfId="3"/>
    <cellStyle name="Normal 3" xfId="4"/>
  </cellStyles>
  <dxfs count="5">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06/relationships/vbaProject" Target="vbaProject.bin"/><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_rels/drawing4.xml.rels><?xml version="1.0" encoding="UTF-8" standalone="yes"?>
<Relationships xmlns="http://schemas.openxmlformats.org/package/2006/relationships"><Relationship Id="rId1" Type="http://schemas.openxmlformats.org/officeDocument/2006/relationships/hyperlink" Target="#'Section 2'!A1"/></Relationships>
</file>

<file path=xl/drawings/_rels/drawing5.xml.rels><?xml version="1.0" encoding="UTF-8" standalone="yes"?>
<Relationships xmlns="http://schemas.openxmlformats.org/package/2006/relationships"><Relationship Id="rId1" Type="http://schemas.openxmlformats.org/officeDocument/2006/relationships/hyperlink" Target="#'Section 3'!A1"/></Relationships>
</file>

<file path=xl/drawings/_rels/drawing6.xml.rels><?xml version="1.0" encoding="UTF-8" standalone="yes"?>
<Relationships xmlns="http://schemas.openxmlformats.org/package/2006/relationships"><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3897630</xdr:colOff>
      <xdr:row>4</xdr:row>
      <xdr:rowOff>152399</xdr:rowOff>
    </xdr:from>
    <xdr:to>
      <xdr:col>2</xdr:col>
      <xdr:colOff>5452110</xdr:colOff>
      <xdr:row>8</xdr:row>
      <xdr:rowOff>22859</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301490" y="1028699"/>
          <a:ext cx="1554480" cy="61722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2800350</xdr:colOff>
      <xdr:row>3</xdr:row>
      <xdr:rowOff>190500</xdr:rowOff>
    </xdr:from>
    <xdr:to>
      <xdr:col>5</xdr:col>
      <xdr:colOff>171450</xdr:colOff>
      <xdr:row>7</xdr:row>
      <xdr:rowOff>11430</xdr:rowOff>
    </xdr:to>
    <xdr:sp macro="[0]!GoToSection2" textlink="">
      <xdr:nvSpPr>
        <xdr:cNvPr id="3" name="Right Arrow 2">
          <a:extLst>
            <a:ext uri="{FF2B5EF4-FFF2-40B4-BE49-F238E27FC236}">
              <a16:creationId xmlns:a16="http://schemas.microsoft.com/office/drawing/2014/main" id="{00000000-0008-0000-0100-000003000000}"/>
            </a:ext>
          </a:extLst>
        </xdr:cNvPr>
        <xdr:cNvSpPr/>
      </xdr:nvSpPr>
      <xdr:spPr>
        <a:xfrm>
          <a:off x="4448175" y="971550"/>
          <a:ext cx="1581150"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2421254</xdr:colOff>
      <xdr:row>1</xdr:row>
      <xdr:rowOff>308610</xdr:rowOff>
    </xdr:from>
    <xdr:to>
      <xdr:col>3</xdr:col>
      <xdr:colOff>3954779</xdr:colOff>
      <xdr:row>4</xdr:row>
      <xdr:rowOff>70485</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4112894" y="491490"/>
          <a:ext cx="1533525" cy="56959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933450</xdr:colOff>
      <xdr:row>3</xdr:row>
      <xdr:rowOff>150496</xdr:rowOff>
    </xdr:from>
    <xdr:to>
      <xdr:col>13</xdr:col>
      <xdr:colOff>650748</xdr:colOff>
      <xdr:row>7</xdr:row>
      <xdr:rowOff>28576</xdr:rowOff>
    </xdr:to>
    <xdr:sp macro="[0]!GoToSection3" textlink="">
      <xdr:nvSpPr>
        <xdr:cNvPr id="2" name="Right Arrow 1">
          <a:extLst>
            <a:ext uri="{FF2B5EF4-FFF2-40B4-BE49-F238E27FC236}">
              <a16:creationId xmlns:a16="http://schemas.microsoft.com/office/drawing/2014/main" id="{00000000-0008-0000-0200-000002000000}"/>
            </a:ext>
          </a:extLst>
        </xdr:cNvPr>
        <xdr:cNvSpPr/>
      </xdr:nvSpPr>
      <xdr:spPr>
        <a:xfrm>
          <a:off x="8801100" y="931546"/>
          <a:ext cx="1584198"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Proceed to Section 3</a:t>
          </a:r>
        </a:p>
      </xdr:txBody>
    </xdr:sp>
    <xdr:clientData/>
  </xdr:twoCellAnchor>
  <xdr:twoCellAnchor>
    <xdr:from>
      <xdr:col>11</xdr:col>
      <xdr:colOff>306705</xdr:colOff>
      <xdr:row>1</xdr:row>
      <xdr:rowOff>198120</xdr:rowOff>
    </xdr:from>
    <xdr:to>
      <xdr:col>12</xdr:col>
      <xdr:colOff>926973</xdr:colOff>
      <xdr:row>4</xdr:row>
      <xdr:rowOff>57150</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8589645" y="381000"/>
          <a:ext cx="1618488" cy="62865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474345</xdr:colOff>
      <xdr:row>1</xdr:row>
      <xdr:rowOff>220979</xdr:rowOff>
    </xdr:from>
    <xdr:to>
      <xdr:col>6</xdr:col>
      <xdr:colOff>628650</xdr:colOff>
      <xdr:row>4</xdr:row>
      <xdr:rowOff>80009</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5153025" y="403859"/>
          <a:ext cx="1594485" cy="62103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5</xdr:col>
      <xdr:colOff>960120</xdr:colOff>
      <xdr:row>4</xdr:row>
      <xdr:rowOff>163830</xdr:rowOff>
    </xdr:from>
    <xdr:to>
      <xdr:col>6</xdr:col>
      <xdr:colOff>1176528</xdr:colOff>
      <xdr:row>6</xdr:row>
      <xdr:rowOff>144780</xdr:rowOff>
    </xdr:to>
    <xdr:sp macro="[0]!PrepareSubmission" textlink="">
      <xdr:nvSpPr>
        <xdr:cNvPr id="4" name="Rectangle 3">
          <a:extLst>
            <a:ext uri="{FF2B5EF4-FFF2-40B4-BE49-F238E27FC236}">
              <a16:creationId xmlns:a16="http://schemas.microsoft.com/office/drawing/2014/main" id="{00000000-0008-0000-0300-000004000000}"/>
            </a:ext>
          </a:extLst>
        </xdr:cNvPr>
        <xdr:cNvSpPr/>
      </xdr:nvSpPr>
      <xdr:spPr>
        <a:xfrm>
          <a:off x="5638800" y="1108710"/>
          <a:ext cx="1656588" cy="361950"/>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1270636</xdr:colOff>
      <xdr:row>1</xdr:row>
      <xdr:rowOff>194311</xdr:rowOff>
    </xdr:from>
    <xdr:to>
      <xdr:col>6</xdr:col>
      <xdr:colOff>1095376</xdr:colOff>
      <xdr:row>4</xdr:row>
      <xdr:rowOff>53341</xdr:rowOff>
    </xdr:to>
    <xdr:sp macro="" textlink="">
      <xdr:nvSpPr>
        <xdr:cNvPr id="7" name="Left Arrow 6">
          <a:hlinkClick xmlns:r="http://schemas.openxmlformats.org/officeDocument/2006/relationships" r:id="rId1"/>
          <a:extLst>
            <a:ext uri="{FF2B5EF4-FFF2-40B4-BE49-F238E27FC236}">
              <a16:creationId xmlns:a16="http://schemas.microsoft.com/office/drawing/2014/main" id="{00000000-0008-0000-0400-000007000000}"/>
            </a:ext>
          </a:extLst>
        </xdr:cNvPr>
        <xdr:cNvSpPr/>
      </xdr:nvSpPr>
      <xdr:spPr>
        <a:xfrm>
          <a:off x="5293996" y="377191"/>
          <a:ext cx="1562100" cy="62103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3</a:t>
          </a:r>
        </a:p>
      </xdr:txBody>
    </xdr:sp>
    <xdr:clientData/>
  </xdr:twoCellAnchor>
  <xdr:twoCellAnchor>
    <xdr:from>
      <xdr:col>6</xdr:col>
      <xdr:colOff>160020</xdr:colOff>
      <xdr:row>3</xdr:row>
      <xdr:rowOff>139065</xdr:rowOff>
    </xdr:from>
    <xdr:to>
      <xdr:col>6</xdr:col>
      <xdr:colOff>1714500</xdr:colOff>
      <xdr:row>7</xdr:row>
      <xdr:rowOff>24765</xdr:rowOff>
    </xdr:to>
    <xdr:sp macro="[0]!GoToSummary" textlink="">
      <xdr:nvSpPr>
        <xdr:cNvPr id="5" name="Right Arrow 4">
          <a:extLst>
            <a:ext uri="{FF2B5EF4-FFF2-40B4-BE49-F238E27FC236}">
              <a16:creationId xmlns:a16="http://schemas.microsoft.com/office/drawing/2014/main" id="{00000000-0008-0000-0400-000005000000}"/>
            </a:ext>
          </a:extLst>
        </xdr:cNvPr>
        <xdr:cNvSpPr/>
      </xdr:nvSpPr>
      <xdr:spPr>
        <a:xfrm>
          <a:off x="5516880" y="901065"/>
          <a:ext cx="1554480"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Review Summary</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371474</xdr:colOff>
      <xdr:row>12</xdr:row>
      <xdr:rowOff>152401</xdr:rowOff>
    </xdr:from>
    <xdr:to>
      <xdr:col>4</xdr:col>
      <xdr:colOff>851535</xdr:colOff>
      <xdr:row>12</xdr:row>
      <xdr:rowOff>775336</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500-000004000000}"/>
            </a:ext>
          </a:extLst>
        </xdr:cNvPr>
        <xdr:cNvSpPr/>
      </xdr:nvSpPr>
      <xdr:spPr>
        <a:xfrm>
          <a:off x="851534" y="2964181"/>
          <a:ext cx="1516381" cy="62293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4</xdr:col>
      <xdr:colOff>1504950</xdr:colOff>
      <xdr:row>12</xdr:row>
      <xdr:rowOff>266700</xdr:rowOff>
    </xdr:from>
    <xdr:to>
      <xdr:col>5</xdr:col>
      <xdr:colOff>1363218</xdr:colOff>
      <xdr:row>12</xdr:row>
      <xdr:rowOff>638175</xdr:rowOff>
    </xdr:to>
    <xdr:sp macro="[0]!PrepareSubmission" textlink="">
      <xdr:nvSpPr>
        <xdr:cNvPr id="5" name="Rectangle 4">
          <a:extLst>
            <a:ext uri="{FF2B5EF4-FFF2-40B4-BE49-F238E27FC236}">
              <a16:creationId xmlns:a16="http://schemas.microsoft.com/office/drawing/2014/main" id="{00000000-0008-0000-0500-000005000000}"/>
            </a:ext>
          </a:extLst>
        </xdr:cNvPr>
        <xdr:cNvSpPr/>
      </xdr:nvSpPr>
      <xdr:spPr>
        <a:xfrm>
          <a:off x="2981325" y="3162300"/>
          <a:ext cx="1572768" cy="371475"/>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tint="-0.34998626667073579"/>
  </sheetPr>
  <dimension ref="B2:H20"/>
  <sheetViews>
    <sheetView showGridLines="0" tabSelected="1" zoomScaleNormal="100" zoomScaleSheetLayoutView="100" workbookViewId="0"/>
  </sheetViews>
  <sheetFormatPr defaultColWidth="9.140625" defaultRowHeight="15" x14ac:dyDescent="0.25"/>
  <cols>
    <col min="1" max="1" width="3.5703125" style="21" customWidth="1"/>
    <col min="2" max="2" width="2.28515625" style="21" customWidth="1"/>
    <col min="3" max="3" width="82.7109375" style="21" customWidth="1"/>
    <col min="4" max="4" width="2.42578125" style="21" customWidth="1"/>
    <col min="5" max="16384" width="9.140625" style="21"/>
  </cols>
  <sheetData>
    <row r="2" spans="2:8" ht="23.25" customHeight="1" x14ac:dyDescent="0.3">
      <c r="B2" s="8"/>
      <c r="C2" s="9" t="s">
        <v>1</v>
      </c>
      <c r="D2" s="10"/>
    </row>
    <row r="3" spans="2:8" ht="17.25" x14ac:dyDescent="0.3">
      <c r="B3" s="11"/>
      <c r="C3" s="4" t="s">
        <v>0</v>
      </c>
      <c r="D3" s="12"/>
    </row>
    <row r="4" spans="2:8" x14ac:dyDescent="0.25">
      <c r="B4" s="11"/>
      <c r="C4" s="2"/>
      <c r="D4" s="13"/>
    </row>
    <row r="5" spans="2:8" s="24" customFormat="1" ht="15.75" x14ac:dyDescent="0.25">
      <c r="B5" s="14"/>
      <c r="C5" s="83" t="s">
        <v>151</v>
      </c>
      <c r="D5" s="15"/>
    </row>
    <row r="6" spans="2:8" s="24" customFormat="1" x14ac:dyDescent="0.25">
      <c r="B6" s="14"/>
      <c r="C6" s="175" t="s">
        <v>176</v>
      </c>
      <c r="D6" s="16"/>
    </row>
    <row r="7" spans="2:8" s="24" customFormat="1" x14ac:dyDescent="0.25">
      <c r="B7" s="14"/>
      <c r="C7" s="176" t="s">
        <v>178</v>
      </c>
      <c r="D7" s="16"/>
    </row>
    <row r="8" spans="2:8" s="24" customFormat="1" x14ac:dyDescent="0.25">
      <c r="B8" s="14"/>
      <c r="C8" s="5"/>
      <c r="D8" s="16"/>
    </row>
    <row r="9" spans="2:8" s="24" customFormat="1" ht="15.75" x14ac:dyDescent="0.25">
      <c r="B9" s="14"/>
      <c r="C9" s="6" t="s">
        <v>3</v>
      </c>
      <c r="D9" s="16"/>
    </row>
    <row r="10" spans="2:8" s="24" customFormat="1" ht="48" customHeight="1" x14ac:dyDescent="0.25">
      <c r="B10" s="14"/>
      <c r="C10" s="43" t="s">
        <v>160</v>
      </c>
      <c r="D10" s="16"/>
    </row>
    <row r="11" spans="2:8" s="24" customFormat="1" ht="44.45" customHeight="1" x14ac:dyDescent="0.25">
      <c r="B11" s="14"/>
      <c r="C11" s="82" t="s">
        <v>167</v>
      </c>
      <c r="D11" s="16"/>
      <c r="H11" s="66"/>
    </row>
    <row r="12" spans="2:8" s="81" customFormat="1" ht="13.9" customHeight="1" x14ac:dyDescent="0.2">
      <c r="B12" s="79"/>
      <c r="C12" s="174" t="s">
        <v>159</v>
      </c>
      <c r="D12" s="80"/>
    </row>
    <row r="13" spans="2:8" x14ac:dyDescent="0.25">
      <c r="B13" s="11"/>
      <c r="C13" s="1"/>
      <c r="D13" s="12"/>
    </row>
    <row r="14" spans="2:8" ht="24.75" x14ac:dyDescent="0.25">
      <c r="B14" s="11"/>
      <c r="C14" s="7" t="s">
        <v>98</v>
      </c>
      <c r="D14" s="12"/>
    </row>
    <row r="15" spans="2:8" ht="74.25" customHeight="1" x14ac:dyDescent="0.25">
      <c r="B15" s="11"/>
      <c r="C15" s="44" t="s">
        <v>166</v>
      </c>
      <c r="D15" s="12"/>
    </row>
    <row r="16" spans="2:8" ht="12" customHeight="1" x14ac:dyDescent="0.25">
      <c r="B16" s="11"/>
      <c r="C16" s="7"/>
      <c r="D16" s="12"/>
    </row>
    <row r="17" spans="2:4" ht="12" customHeight="1" x14ac:dyDescent="0.25">
      <c r="B17" s="11"/>
      <c r="C17" s="20" t="s">
        <v>163</v>
      </c>
      <c r="D17" s="12"/>
    </row>
    <row r="18" spans="2:4" ht="12" customHeight="1" x14ac:dyDescent="0.25">
      <c r="B18" s="11"/>
      <c r="C18" s="20" t="s">
        <v>162</v>
      </c>
      <c r="D18" s="12"/>
    </row>
    <row r="19" spans="2:4" ht="12" customHeight="1" x14ac:dyDescent="0.25">
      <c r="B19" s="11"/>
      <c r="C19" s="52" t="s">
        <v>164</v>
      </c>
      <c r="D19" s="12"/>
    </row>
    <row r="20" spans="2:4" ht="9" customHeight="1" x14ac:dyDescent="0.25">
      <c r="B20" s="17"/>
      <c r="C20" s="18"/>
      <c r="D20" s="19"/>
    </row>
  </sheetData>
  <hyperlinks>
    <hyperlink ref="C12" r:id="rId1"/>
  </hyperlinks>
  <pageMargins left="0.7" right="0.7" top="0.75" bottom="0.75" header="0.3" footer="0.3"/>
  <pageSetup orientation="portrait" r:id="rId2"/>
  <colBreaks count="1" manualBreakCount="1">
    <brk id="1" max="1048575" man="1"/>
  </col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BZ16"/>
  <sheetViews>
    <sheetView workbookViewId="0">
      <selection activeCell="B1" sqref="B1:N1"/>
    </sheetView>
  </sheetViews>
  <sheetFormatPr defaultRowHeight="15" x14ac:dyDescent="0.25"/>
  <cols>
    <col min="1" max="1" width="9.140625" style="90"/>
    <col min="2" max="78" width="9.140625" style="117"/>
  </cols>
  <sheetData>
    <row r="1" spans="1:14" ht="38.25" x14ac:dyDescent="0.25">
      <c r="A1" s="70" t="s">
        <v>136</v>
      </c>
      <c r="B1" s="111">
        <v>1</v>
      </c>
      <c r="C1" s="115" t="s">
        <v>67</v>
      </c>
      <c r="D1" s="128" t="s">
        <v>170</v>
      </c>
      <c r="E1" s="116">
        <v>43150</v>
      </c>
      <c r="F1" s="115" t="s">
        <v>177</v>
      </c>
      <c r="G1" s="115" t="s">
        <v>21</v>
      </c>
      <c r="H1" s="115">
        <v>2018</v>
      </c>
      <c r="I1" s="115">
        <v>1</v>
      </c>
    </row>
    <row r="2" spans="1:14" x14ac:dyDescent="0.25">
      <c r="A2" s="70" t="str">
        <f>IF(OR(B2="",B2=0),"",ROWS($A$1:A2))</f>
        <v/>
      </c>
      <c r="B2" s="112"/>
      <c r="C2" s="118"/>
      <c r="D2" s="173"/>
      <c r="E2" s="173"/>
      <c r="F2" s="173"/>
      <c r="G2" s="173"/>
      <c r="H2" s="173"/>
      <c r="I2" s="173"/>
      <c r="J2" s="173"/>
      <c r="K2" s="173"/>
      <c r="L2" s="173"/>
      <c r="M2" s="173"/>
      <c r="N2" s="173"/>
    </row>
    <row r="3" spans="1:14" x14ac:dyDescent="0.25">
      <c r="A3" s="70" t="str">
        <f>IF(OR(B3="",B3=0),"",ROWS($A$1:A3))</f>
        <v/>
      </c>
      <c r="B3" s="125"/>
      <c r="C3" s="119"/>
      <c r="D3" s="120"/>
      <c r="E3" s="125"/>
      <c r="F3" s="120"/>
    </row>
    <row r="4" spans="1:14" x14ac:dyDescent="0.25">
      <c r="A4" s="70" t="str">
        <f>IF(OR(B4="",B4=0),"",ROWS($A$1:A4))</f>
        <v/>
      </c>
      <c r="B4" s="125"/>
      <c r="C4" s="119"/>
      <c r="D4" s="120"/>
      <c r="E4" s="125"/>
      <c r="F4" s="120"/>
    </row>
    <row r="5" spans="1:14" x14ac:dyDescent="0.25">
      <c r="A5" s="70" t="str">
        <f>IF(OR(B5="",B5=0),"",ROWS($A$1:A5))</f>
        <v/>
      </c>
      <c r="B5" s="125"/>
      <c r="C5" s="119"/>
      <c r="D5" s="120"/>
      <c r="E5" s="125"/>
      <c r="F5" s="120"/>
    </row>
    <row r="6" spans="1:14" x14ac:dyDescent="0.25">
      <c r="A6" s="70" t="str">
        <f>IF(OR(B6="",B6=0),"",ROWS($A$1:A6))</f>
        <v/>
      </c>
      <c r="B6" s="125"/>
      <c r="C6" s="119"/>
      <c r="D6" s="120"/>
      <c r="E6" s="125"/>
      <c r="F6" s="120"/>
    </row>
    <row r="7" spans="1:14" x14ac:dyDescent="0.25">
      <c r="A7" s="70" t="str">
        <f>IF(OR(B7="",B7=0),"",ROWS($A$1:A7))</f>
        <v/>
      </c>
      <c r="B7" s="125"/>
      <c r="C7" s="119"/>
      <c r="D7" s="120"/>
      <c r="E7" s="125"/>
      <c r="F7" s="120"/>
    </row>
    <row r="8" spans="1:14" x14ac:dyDescent="0.25">
      <c r="A8" s="70" t="str">
        <f>IF(OR(B8="",B8=0),"",ROWS($A$1:A8))</f>
        <v/>
      </c>
      <c r="B8" s="125"/>
      <c r="C8" s="119"/>
      <c r="D8" s="120"/>
      <c r="E8" s="121"/>
      <c r="F8" s="120"/>
    </row>
    <row r="9" spans="1:14" x14ac:dyDescent="0.25">
      <c r="A9" s="70" t="str">
        <f>IF(OR(B9="",B9=0),"",ROWS($A$1:A9))</f>
        <v/>
      </c>
      <c r="B9" s="126"/>
      <c r="C9" s="122"/>
      <c r="D9" s="123"/>
      <c r="E9" s="123"/>
    </row>
    <row r="10" spans="1:14" x14ac:dyDescent="0.25">
      <c r="A10" s="70" t="str">
        <f>IF(OR(B10="",B10=0),"",ROWS($A$1:A10))</f>
        <v/>
      </c>
    </row>
    <row r="11" spans="1:14" x14ac:dyDescent="0.25">
      <c r="A11" s="70" t="str">
        <f>IF(OR(B11="",B11=0),"",ROWS($A$1:A11))</f>
        <v/>
      </c>
    </row>
    <row r="12" spans="1:14" x14ac:dyDescent="0.25">
      <c r="A12" s="70" t="str">
        <f>IF(OR(B12="",B12=0),"",ROWS($A$1:A12))</f>
        <v/>
      </c>
    </row>
    <row r="13" spans="1:14" x14ac:dyDescent="0.25">
      <c r="A13" s="70" t="str">
        <f>IF(OR(B13="",B13=0),"",ROWS($A$1:A13))</f>
        <v/>
      </c>
    </row>
    <row r="14" spans="1:14" x14ac:dyDescent="0.25">
      <c r="A14" s="70" t="str">
        <f>IF(OR(B14="",B14=0),"",ROWS($A$1:A14))</f>
        <v/>
      </c>
    </row>
    <row r="15" spans="1:14" x14ac:dyDescent="0.25">
      <c r="A15" s="70" t="str">
        <f>IF(OR(B15="",B15=0),"",ROWS($A$1:A15))</f>
        <v/>
      </c>
    </row>
    <row r="16" spans="1:14" x14ac:dyDescent="0.25">
      <c r="A16" s="70" t="str">
        <f>IF(OR(B16="",B16=0),"",ROWS($A$1:A16))</f>
        <v/>
      </c>
    </row>
  </sheetData>
  <sheetProtection password="CDE6"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4" tint="0.39997558519241921"/>
  </sheetPr>
  <dimension ref="B2:I15"/>
  <sheetViews>
    <sheetView showGridLines="0" workbookViewId="0"/>
  </sheetViews>
  <sheetFormatPr defaultColWidth="9.140625" defaultRowHeight="15" x14ac:dyDescent="0.25"/>
  <cols>
    <col min="1" max="1" width="3.7109375" style="60" customWidth="1"/>
    <col min="2" max="2" width="2.7109375" style="60" customWidth="1"/>
    <col min="3" max="3" width="18.28515625" style="60" customWidth="1"/>
    <col min="4" max="4" width="59.42578125" style="60" customWidth="1"/>
    <col min="5" max="6" width="3.7109375" style="60" customWidth="1"/>
    <col min="7" max="7" width="2.7109375" style="60" customWidth="1"/>
    <col min="8" max="8" width="1.85546875" style="60" customWidth="1"/>
    <col min="9" max="16384" width="9.140625" style="60"/>
  </cols>
  <sheetData>
    <row r="2" spans="2:9" s="61" customFormat="1" ht="27.75" customHeight="1" x14ac:dyDescent="0.3">
      <c r="B2" s="147"/>
      <c r="C2" s="148" t="s">
        <v>1</v>
      </c>
      <c r="D2" s="131"/>
      <c r="E2" s="131"/>
      <c r="F2" s="131"/>
      <c r="G2" s="132"/>
    </row>
    <row r="3" spans="2:9" s="61" customFormat="1" ht="18.75" x14ac:dyDescent="0.3">
      <c r="B3" s="149"/>
      <c r="C3" s="150" t="s">
        <v>107</v>
      </c>
      <c r="D3" s="133"/>
      <c r="E3" s="133"/>
      <c r="F3" s="133"/>
      <c r="G3" s="134"/>
    </row>
    <row r="4" spans="2:9" s="61" customFormat="1" ht="18.75" x14ac:dyDescent="0.3">
      <c r="B4" s="149"/>
      <c r="C4" s="150"/>
      <c r="D4" s="133"/>
      <c r="E4" s="133"/>
      <c r="F4" s="133"/>
      <c r="G4" s="134"/>
    </row>
    <row r="5" spans="2:9" x14ac:dyDescent="0.25">
      <c r="B5" s="146"/>
      <c r="C5" s="151" t="s">
        <v>175</v>
      </c>
      <c r="D5" s="135">
        <f ca="1">TODAY()</f>
        <v>43242</v>
      </c>
      <c r="E5" s="135"/>
      <c r="F5" s="135"/>
      <c r="G5" s="136"/>
    </row>
    <row r="6" spans="2:9" x14ac:dyDescent="0.25">
      <c r="B6" s="146"/>
      <c r="C6" s="152"/>
      <c r="D6" s="137"/>
      <c r="E6" s="137"/>
      <c r="F6" s="137"/>
      <c r="G6" s="136"/>
    </row>
    <row r="7" spans="2:9" ht="15.75" x14ac:dyDescent="0.25">
      <c r="B7" s="146"/>
      <c r="C7" s="153" t="s">
        <v>2</v>
      </c>
      <c r="D7" s="138"/>
      <c r="E7" s="138"/>
      <c r="F7" s="138"/>
      <c r="G7" s="136"/>
    </row>
    <row r="8" spans="2:9" ht="18" customHeight="1" x14ac:dyDescent="0.25">
      <c r="B8" s="53"/>
      <c r="C8" s="197" t="s">
        <v>26</v>
      </c>
      <c r="D8" s="197"/>
      <c r="E8" s="139"/>
      <c r="F8" s="139"/>
      <c r="G8" s="136"/>
    </row>
    <row r="9" spans="2:9" x14ac:dyDescent="0.25">
      <c r="B9" s="146"/>
      <c r="C9" s="181" t="s">
        <v>24</v>
      </c>
      <c r="D9" s="182"/>
      <c r="E9" s="138"/>
      <c r="F9" s="140">
        <f>IF($D$9=0,1,0)</f>
        <v>1</v>
      </c>
      <c r="G9" s="136"/>
      <c r="H9" s="141"/>
      <c r="I9" s="142"/>
    </row>
    <row r="10" spans="2:9" x14ac:dyDescent="0.25">
      <c r="B10" s="146"/>
      <c r="C10" s="181" t="s">
        <v>19</v>
      </c>
      <c r="D10" s="183"/>
      <c r="E10" s="138"/>
      <c r="F10" s="140">
        <f>IF(OR(SubTSelection=Lists!C3,SubTSelection=Lists!C4),0,1)</f>
        <v>1</v>
      </c>
      <c r="G10" s="136"/>
      <c r="H10" s="141"/>
      <c r="I10" s="142" t="str">
        <f>IF(SubTSelection="","",IF(OR(SubTSelection=Lists!C3,SubTSelection=Lists!C4),"","PLEASE SELECT A VALID SUBMISSION TYPE FROM THE DROPDOWN LIST"))</f>
        <v/>
      </c>
    </row>
    <row r="11" spans="2:9" x14ac:dyDescent="0.25">
      <c r="B11" s="146"/>
      <c r="C11" s="181" t="s">
        <v>16</v>
      </c>
      <c r="D11" s="183"/>
      <c r="E11" s="138"/>
      <c r="F11" s="140">
        <f ca="1">IF(OR($D$11=0,$D$11&gt;Lists!$E$3),1,0)</f>
        <v>1</v>
      </c>
      <c r="G11" s="136"/>
      <c r="H11" s="141"/>
      <c r="I11" s="142" t="str">
        <f ca="1">IF(D11&gt;Lists!E3,"PLEASE CHOOSE A CURRENT OR PAST YEAR","")</f>
        <v/>
      </c>
    </row>
    <row r="12" spans="2:9" x14ac:dyDescent="0.25">
      <c r="B12" s="146"/>
      <c r="C12" s="181" t="s">
        <v>20</v>
      </c>
      <c r="D12" s="183"/>
      <c r="E12" s="138"/>
      <c r="F12" s="140">
        <f>IF(OR(ReportQtr=0,ReportQtr&gt;Lists!F6),1,0)</f>
        <v>1</v>
      </c>
      <c r="G12" s="136"/>
      <c r="H12" s="141"/>
      <c r="I12" s="142" t="str">
        <f>IF(ReportQtr&gt;Lists!F6,"PLEASE SELECT A VALID QUARTER FROM THE DROPDOWN LIST","")</f>
        <v/>
      </c>
    </row>
    <row r="13" spans="2:9" ht="14.25" customHeight="1" x14ac:dyDescent="0.25">
      <c r="B13" s="145"/>
      <c r="C13" s="143"/>
      <c r="D13" s="180" t="s">
        <v>168</v>
      </c>
      <c r="E13" s="143"/>
      <c r="F13" s="143"/>
      <c r="G13" s="144"/>
    </row>
    <row r="14" spans="2:9" x14ac:dyDescent="0.25">
      <c r="D14" s="177" t="str">
        <f>Lists!C3</f>
        <v>Original Submission</v>
      </c>
    </row>
    <row r="15" spans="2:9" x14ac:dyDescent="0.25">
      <c r="D15" s="177" t="str">
        <f>Lists!C4</f>
        <v>Re-Submittal</v>
      </c>
    </row>
  </sheetData>
  <sheetProtection password="CDE6" sheet="1" objects="1" scenarios="1"/>
  <mergeCells count="1">
    <mergeCell ref="C8:D8"/>
  </mergeCells>
  <dataValidations count="4">
    <dataValidation type="list" allowBlank="1" showInputMessage="1" showErrorMessage="1" prompt="Select the reporting year for which data in this report applies." sqref="D11">
      <formula1>ReportingYear</formula1>
    </dataValidation>
    <dataValidation type="textLength" operator="lessThanOrEqual" allowBlank="1" showInputMessage="1" showErrorMessage="1" error="Please keep your Company Name to within 200 letters." prompt="Enter the name of the company for which the data in this report applies. The company name must match the organization name under which this report is submitted to EPA through CDX." sqref="D9">
      <formula1>200</formula1>
    </dataValidation>
    <dataValidation type="list" allowBlank="1" showInputMessage="1" showErrorMessage="1" prompt="Identify whether this report is an original submission or re-submittal.  Select original submission if you are submitting your report to EPA for the first time.  All subsequent submissions must be identified as a re-submittal." sqref="D10">
      <formula1>SubmissionType</formula1>
    </dataValidation>
    <dataValidation type="list" allowBlank="1" showInputMessage="1" showErrorMessage="1" error="Please select a reporting quarter from the drop down menu" prompt="Select the quarter for which the data in this report applies. _x000a__x000a_Quarter 1: Jan-Mar_x000a_Quarter 2: Apr-Jun_x000a_Quarter 3: Jul-Sept_x000a_Quarter 4: Oct-Dec" sqref="D12">
      <formula1>ReportingQuarter</formula1>
    </dataValidation>
  </dataValidations>
  <pageMargins left="0.7" right="0.7" top="0.75" bottom="0.75" header="0.3" footer="0.3"/>
  <pageSetup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14" id="{A30B3FC3-1B3F-47A0-8F83-A962D23C9EEC}">
            <x14:iconSet iconSet="3Symbols" custom="1">
              <x14:cfvo type="percent">
                <xm:f>0</xm:f>
              </x14:cfvo>
              <x14:cfvo type="num">
                <xm:f>0.5</xm:f>
              </x14:cfvo>
              <x14:cfvo type="num">
                <xm:f>1</xm:f>
              </x14:cfvo>
              <x14:cfIcon iconSet="3Symbols" iconId="2"/>
              <x14:cfIcon iconSet="3Symbols" iconId="1"/>
              <x14:cfIcon iconSet="3Symbols" iconId="0"/>
            </x14:iconSet>
          </x14:cfRule>
          <xm:sqref>H9</xm:sqref>
        </x14:conditionalFormatting>
        <x14:conditionalFormatting xmlns:xm="http://schemas.microsoft.com/office/excel/2006/main">
          <x14:cfRule type="iconSet" priority="12" id="{22B5A44C-5191-4CCD-9248-88E9257633F0}">
            <x14:iconSet iconSet="3Symbols" custom="1">
              <x14:cfvo type="percent">
                <xm:f>0</xm:f>
              </x14:cfvo>
              <x14:cfvo type="num">
                <xm:f>0.5</xm:f>
              </x14:cfvo>
              <x14:cfvo type="num">
                <xm:f>1</xm:f>
              </x14:cfvo>
              <x14:cfIcon iconSet="3Symbols" iconId="2"/>
              <x14:cfIcon iconSet="3Symbols" iconId="1"/>
              <x14:cfIcon iconSet="3Symbols" iconId="0"/>
            </x14:iconSet>
          </x14:cfRule>
          <xm:sqref>H10</xm:sqref>
        </x14:conditionalFormatting>
        <x14:conditionalFormatting xmlns:xm="http://schemas.microsoft.com/office/excel/2006/main">
          <x14:cfRule type="iconSet" priority="10" id="{72A7619E-B849-4534-96B1-E14AE92830FA}">
            <x14:iconSet iconSet="3Symbols" custom="1">
              <x14:cfvo type="percent">
                <xm:f>0</xm:f>
              </x14:cfvo>
              <x14:cfvo type="num">
                <xm:f>0.5</xm:f>
              </x14:cfvo>
              <x14:cfvo type="num">
                <xm:f>1</xm:f>
              </x14:cfvo>
              <x14:cfIcon iconSet="3Symbols" iconId="2"/>
              <x14:cfIcon iconSet="3Symbols" iconId="1"/>
              <x14:cfIcon iconSet="3Symbols" iconId="0"/>
            </x14:iconSet>
          </x14:cfRule>
          <xm:sqref>H11</xm:sqref>
        </x14:conditionalFormatting>
        <x14:conditionalFormatting xmlns:xm="http://schemas.microsoft.com/office/excel/2006/main">
          <x14:cfRule type="iconSet" priority="9" id="{67BA832E-92F2-4EB7-842A-B2135F994D69}">
            <x14:iconSet iconSet="3Symbols" custom="1">
              <x14:cfvo type="percent">
                <xm:f>0</xm:f>
              </x14:cfvo>
              <x14:cfvo type="num">
                <xm:f>0.5</xm:f>
              </x14:cfvo>
              <x14:cfvo type="num">
                <xm:f>1</xm:f>
              </x14:cfvo>
              <x14:cfIcon iconSet="3Symbols" iconId="2"/>
              <x14:cfIcon iconSet="3Symbols" iconId="1"/>
              <x14:cfIcon iconSet="3Symbols" iconId="0"/>
            </x14:iconSet>
          </x14:cfRule>
          <xm:sqref>H12</xm:sqref>
        </x14:conditionalFormatting>
        <x14:conditionalFormatting xmlns:xm="http://schemas.microsoft.com/office/excel/2006/main">
          <x14:cfRule type="iconSet" priority="6" id="{DB6B0F1A-F892-4EB6-BF2D-2B57F8236BE3}">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 xmlns:xm="http://schemas.microsoft.com/office/excel/2006/main">
          <x14:cfRule type="iconSet" priority="4" id="{3B6EB622-9288-437C-852E-BA6D5630963C}">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2" id="{22FBD93B-5B23-44CF-ABF6-B38572B8EE4C}">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 xmlns:xm="http://schemas.microsoft.com/office/excel/2006/main">
          <x14:cfRule type="iconSet" priority="1" id="{0510A683-7943-42A3-BBBD-4A4827A94C68}">
            <x14:iconSet iconSet="3Symbols" custom="1">
              <x14:cfvo type="percent">
                <xm:f>0</xm:f>
              </x14:cfvo>
              <x14:cfvo type="num">
                <xm:f>0.5</xm:f>
              </x14:cfvo>
              <x14:cfvo type="num">
                <xm:f>1</xm:f>
              </x14:cfvo>
              <x14:cfIcon iconSet="3Symbols" iconId="2"/>
              <x14:cfIcon iconSet="3Symbols" iconId="1"/>
              <x14:cfIcon iconSet="3Symbols" iconId="0"/>
            </x14:iconSet>
          </x14:cfRule>
          <xm:sqref>F12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4" tint="0.39997558519241921"/>
  </sheetPr>
  <dimension ref="A2:Y22"/>
  <sheetViews>
    <sheetView showGridLines="0" topLeftCell="B1" zoomScaleNormal="100" zoomScaleSheetLayoutView="100" workbookViewId="0">
      <selection activeCell="B1" sqref="B1"/>
    </sheetView>
  </sheetViews>
  <sheetFormatPr defaultColWidth="9.140625" defaultRowHeight="15" x14ac:dyDescent="0.25"/>
  <cols>
    <col min="1" max="1" width="9.140625" style="21" hidden="1" customWidth="1"/>
    <col min="2" max="2" width="2.85546875" style="21" customWidth="1"/>
    <col min="3" max="3" width="2.7109375" style="21" customWidth="1"/>
    <col min="4" max="4" width="15.140625" style="21" customWidth="1"/>
    <col min="5" max="5" width="14.5703125" style="21" customWidth="1"/>
    <col min="6" max="7" width="14.42578125" style="21" customWidth="1"/>
    <col min="8" max="8" width="13.7109375" style="21" customWidth="1"/>
    <col min="9" max="9" width="13.5703125" style="21" hidden="1" customWidth="1"/>
    <col min="10" max="11" width="13.28515625" style="21" hidden="1" customWidth="1"/>
    <col min="12" max="12" width="14.5703125" style="21" customWidth="1"/>
    <col min="13" max="13" width="13.42578125" style="21" customWidth="1"/>
    <col min="14" max="14" width="14.5703125" style="21" customWidth="1"/>
    <col min="15" max="15" width="2.7109375" style="21" customWidth="1"/>
    <col min="16" max="16" width="9.140625" style="21"/>
    <col min="17" max="17" width="10.5703125" style="21" hidden="1" customWidth="1"/>
    <col min="18" max="18" width="15" style="21" hidden="1" customWidth="1"/>
    <col min="19" max="19" width="40" style="21" hidden="1" customWidth="1"/>
    <col min="20" max="16384" width="9.140625" style="21"/>
  </cols>
  <sheetData>
    <row r="2" spans="1:25" s="22" customFormat="1" ht="27.75" customHeight="1" x14ac:dyDescent="0.3">
      <c r="C2" s="25"/>
      <c r="D2" s="26" t="s">
        <v>1</v>
      </c>
      <c r="E2" s="27"/>
      <c r="F2" s="27"/>
      <c r="G2" s="27"/>
      <c r="H2" s="27"/>
      <c r="I2" s="27"/>
      <c r="J2" s="27"/>
      <c r="K2" s="27"/>
      <c r="L2" s="27"/>
      <c r="M2" s="27"/>
      <c r="N2" s="27"/>
      <c r="O2" s="57"/>
    </row>
    <row r="3" spans="1:25" s="22" customFormat="1" ht="18.75" x14ac:dyDescent="0.3">
      <c r="C3" s="29"/>
      <c r="D3" s="30" t="s">
        <v>107</v>
      </c>
      <c r="E3" s="31"/>
      <c r="F3" s="31"/>
      <c r="G3" s="31"/>
      <c r="H3" s="31"/>
      <c r="I3" s="31"/>
      <c r="J3" s="31"/>
      <c r="K3" s="31"/>
      <c r="L3" s="31"/>
      <c r="M3" s="31"/>
      <c r="N3" s="31"/>
      <c r="O3" s="58"/>
    </row>
    <row r="4" spans="1:25" ht="15" customHeight="1" x14ac:dyDescent="0.25">
      <c r="C4" s="11"/>
      <c r="D4" s="1"/>
      <c r="E4" s="1"/>
      <c r="F4" s="34"/>
      <c r="G4" s="34"/>
      <c r="H4" s="34"/>
      <c r="I4" s="34"/>
      <c r="J4" s="34"/>
      <c r="K4" s="34"/>
      <c r="L4" s="34"/>
      <c r="M4" s="34"/>
      <c r="N4" s="34"/>
      <c r="O4" s="59"/>
      <c r="T4" s="39"/>
      <c r="U4" s="39"/>
      <c r="V4" s="39"/>
      <c r="W4" s="39"/>
      <c r="X4" s="39"/>
      <c r="Y4" s="39"/>
    </row>
    <row r="5" spans="1:25" x14ac:dyDescent="0.25">
      <c r="C5" s="11"/>
      <c r="D5" s="45" t="s">
        <v>85</v>
      </c>
      <c r="E5" s="46" t="str">
        <f>IF('Section 1'!D9=0,"",'Section 1'!D9)</f>
        <v/>
      </c>
      <c r="F5" s="34"/>
      <c r="G5" s="34"/>
      <c r="H5" s="34"/>
      <c r="I5" s="34"/>
      <c r="J5" s="34"/>
      <c r="K5" s="34"/>
      <c r="L5" s="34"/>
      <c r="M5" s="34"/>
      <c r="N5" s="34"/>
      <c r="O5" s="59"/>
      <c r="T5" s="39"/>
      <c r="U5" s="39"/>
      <c r="V5" s="39"/>
      <c r="W5" s="39"/>
      <c r="X5" s="39"/>
      <c r="Y5" s="39"/>
    </row>
    <row r="6" spans="1:25" x14ac:dyDescent="0.25">
      <c r="C6" s="11"/>
      <c r="D6" s="45" t="s">
        <v>86</v>
      </c>
      <c r="E6" s="46" t="str">
        <f>IF(OR('Section 1'!D11=0,'Section 1'!D12=0),"","Quarter "&amp;'Section 1'!D12&amp;", "&amp;'Section 1'!D11)</f>
        <v/>
      </c>
      <c r="F6" s="34"/>
      <c r="G6" s="47"/>
      <c r="H6" s="34"/>
      <c r="I6" s="34"/>
      <c r="J6" s="34"/>
      <c r="K6" s="34"/>
      <c r="L6" s="34"/>
      <c r="M6" s="34"/>
      <c r="N6" s="34"/>
      <c r="O6" s="59"/>
      <c r="T6" s="39"/>
      <c r="U6" s="39"/>
      <c r="V6" s="39"/>
      <c r="W6" s="39"/>
      <c r="X6" s="39"/>
      <c r="Y6" s="39"/>
    </row>
    <row r="7" spans="1:25" ht="15" customHeight="1" x14ac:dyDescent="0.25">
      <c r="C7" s="33"/>
      <c r="D7" s="34"/>
      <c r="E7" s="34"/>
      <c r="F7" s="34"/>
      <c r="G7" s="34"/>
      <c r="H7" s="34"/>
      <c r="I7" s="34"/>
      <c r="J7" s="34"/>
      <c r="K7" s="34"/>
      <c r="L7" s="34"/>
      <c r="M7" s="34"/>
      <c r="N7" s="34"/>
      <c r="O7" s="59"/>
      <c r="T7" s="39"/>
      <c r="U7" s="39"/>
      <c r="V7" s="39"/>
      <c r="W7" s="39"/>
      <c r="X7" s="39"/>
      <c r="Y7" s="39"/>
    </row>
    <row r="8" spans="1:25" ht="18.75" customHeight="1" x14ac:dyDescent="0.25">
      <c r="C8" s="33"/>
      <c r="D8" s="36" t="s">
        <v>4</v>
      </c>
      <c r="E8" s="34"/>
      <c r="F8" s="34"/>
      <c r="G8" s="34"/>
      <c r="H8" s="34"/>
      <c r="I8" s="34"/>
      <c r="J8" s="34"/>
      <c r="K8" s="34"/>
      <c r="L8" s="34"/>
      <c r="M8" s="34"/>
      <c r="N8" s="34"/>
      <c r="O8" s="59"/>
      <c r="T8" s="39"/>
      <c r="U8" s="39"/>
      <c r="V8" s="39"/>
      <c r="W8" s="39"/>
      <c r="X8" s="39"/>
      <c r="Y8" s="39"/>
    </row>
    <row r="9" spans="1:25" ht="62.45" customHeight="1" x14ac:dyDescent="0.25">
      <c r="C9" s="53"/>
      <c r="D9" s="198" t="s">
        <v>165</v>
      </c>
      <c r="E9" s="198"/>
      <c r="F9" s="198"/>
      <c r="G9" s="198"/>
      <c r="H9" s="198"/>
      <c r="I9" s="198"/>
      <c r="J9" s="198"/>
      <c r="K9" s="198"/>
      <c r="L9" s="198"/>
      <c r="M9" s="198"/>
      <c r="N9" s="198"/>
      <c r="O9" s="59"/>
      <c r="T9" s="39"/>
      <c r="U9" s="39"/>
      <c r="V9" s="39"/>
      <c r="W9" s="39"/>
      <c r="X9" s="39"/>
      <c r="Y9" s="39"/>
    </row>
    <row r="10" spans="1:25" ht="36.75" customHeight="1" x14ac:dyDescent="0.25">
      <c r="C10" s="53"/>
      <c r="D10" s="186" t="s">
        <v>108</v>
      </c>
      <c r="E10" s="186" t="s">
        <v>154</v>
      </c>
      <c r="F10" s="186" t="s">
        <v>109</v>
      </c>
      <c r="G10" s="186" t="s">
        <v>155</v>
      </c>
      <c r="H10" s="186" t="s">
        <v>99</v>
      </c>
      <c r="I10" s="186" t="s">
        <v>100</v>
      </c>
      <c r="J10" s="186" t="s">
        <v>101</v>
      </c>
      <c r="K10" s="186" t="s">
        <v>102</v>
      </c>
      <c r="L10" s="186" t="s">
        <v>103</v>
      </c>
      <c r="M10" s="186" t="s">
        <v>104</v>
      </c>
      <c r="N10" s="186" t="s">
        <v>6</v>
      </c>
      <c r="O10" s="59"/>
      <c r="S10" s="39"/>
      <c r="T10" s="39"/>
      <c r="U10" s="39"/>
      <c r="V10" s="39"/>
      <c r="W10" s="39"/>
      <c r="X10" s="39"/>
    </row>
    <row r="11" spans="1:25" s="38" customFormat="1" x14ac:dyDescent="0.25">
      <c r="C11" s="54"/>
      <c r="D11" s="187" t="s">
        <v>8</v>
      </c>
      <c r="E11" s="187" t="s">
        <v>8</v>
      </c>
      <c r="F11" s="187" t="s">
        <v>8</v>
      </c>
      <c r="G11" s="187" t="s">
        <v>8</v>
      </c>
      <c r="H11" s="187" t="s">
        <v>8</v>
      </c>
      <c r="I11" s="187" t="s">
        <v>8</v>
      </c>
      <c r="J11" s="187" t="s">
        <v>8</v>
      </c>
      <c r="K11" s="187" t="s">
        <v>8</v>
      </c>
      <c r="L11" s="187" t="s">
        <v>8</v>
      </c>
      <c r="M11" s="187" t="s">
        <v>8</v>
      </c>
      <c r="N11" s="187" t="s">
        <v>92</v>
      </c>
      <c r="O11" s="59"/>
    </row>
    <row r="12" spans="1:25" s="41" customFormat="1" x14ac:dyDescent="0.25">
      <c r="C12" s="55"/>
      <c r="D12" s="188">
        <v>1500</v>
      </c>
      <c r="E12" s="188">
        <v>0</v>
      </c>
      <c r="F12" s="188">
        <v>0</v>
      </c>
      <c r="G12" s="188">
        <v>0</v>
      </c>
      <c r="H12" s="188">
        <v>100.5</v>
      </c>
      <c r="I12" s="188">
        <v>0</v>
      </c>
      <c r="J12" s="188">
        <v>200</v>
      </c>
      <c r="K12" s="188">
        <v>0</v>
      </c>
      <c r="L12" s="188">
        <v>0</v>
      </c>
      <c r="M12" s="188">
        <v>0</v>
      </c>
      <c r="N12" s="188">
        <f>D12+E12+F12+G12+H12+I12+J12+K12+L12+M12</f>
        <v>1800.5</v>
      </c>
      <c r="O12" s="59"/>
      <c r="Q12" s="95" t="s">
        <v>35</v>
      </c>
      <c r="R12" s="100" t="s">
        <v>129</v>
      </c>
      <c r="S12" s="96" t="s">
        <v>127</v>
      </c>
      <c r="T12" s="93"/>
    </row>
    <row r="13" spans="1:25" s="39" customFormat="1" x14ac:dyDescent="0.25">
      <c r="A13" s="102" t="str">
        <f>IF(Q13=0,1,"")</f>
        <v/>
      </c>
      <c r="C13" s="53"/>
      <c r="D13" s="42"/>
      <c r="E13" s="42"/>
      <c r="F13" s="42"/>
      <c r="G13" s="42"/>
      <c r="H13" s="42"/>
      <c r="I13" s="42"/>
      <c r="J13" s="42"/>
      <c r="K13" s="42"/>
      <c r="L13" s="42"/>
      <c r="M13" s="42"/>
      <c r="N13" s="196" t="str">
        <f>IF((D13+E13+F13+G13+H13+I13+J13+K13+L13+M13)=0,"",D13+E13+F13+G13+H13+I13+J13+K13+L13+M13)</f>
        <v/>
      </c>
      <c r="O13" s="59"/>
      <c r="P13" s="92"/>
      <c r="Q13" s="97" t="str">
        <f>IF(N13="","N",0)</f>
        <v>N</v>
      </c>
      <c r="R13" s="97">
        <f>IF(Q13="N",0,IF(OR(AND(E13&gt;0,COUNTIF('Section 3'!$G$15:$G$24,Lists!G3)=0),AND(G13&gt;0,COUNTIF('Section 3'!$G$15:$G$24,Lists!G4)=0),AND(H13&gt;0,COUNTIF('Section 3'!$G$15:$G$24,Lists!G5)=0)),1,0))</f>
        <v>0</v>
      </c>
      <c r="S13" s="98">
        <f>IF(Q13="N",0,IF(OR(AND(M13&gt;0,COUNTIF('Section 3'!$G$15:$G$24,Lists!G6)=0),AND(L13&gt;0,COUNTIF('Section 3'!$G$15:$G$24,Lists!G7)=0)),1,0))</f>
        <v>0</v>
      </c>
      <c r="T13" s="94"/>
    </row>
    <row r="14" spans="1:25" ht="14.25" customHeight="1" x14ac:dyDescent="0.25">
      <c r="C14" s="56"/>
      <c r="D14" s="200"/>
      <c r="E14" s="200"/>
      <c r="F14" s="184"/>
      <c r="G14" s="185"/>
      <c r="H14" s="185"/>
      <c r="I14" s="185"/>
      <c r="J14" s="185"/>
      <c r="K14" s="185"/>
      <c r="L14" s="185"/>
      <c r="M14" s="185"/>
      <c r="N14" s="185"/>
      <c r="O14" s="37"/>
      <c r="T14" s="39"/>
      <c r="U14" s="39"/>
      <c r="V14" s="39"/>
      <c r="W14" s="39"/>
      <c r="X14" s="39"/>
      <c r="Y14" s="39"/>
    </row>
    <row r="15" spans="1:25" x14ac:dyDescent="0.25">
      <c r="C15" s="23"/>
      <c r="D15" s="199"/>
      <c r="E15" s="199"/>
      <c r="F15" s="23"/>
      <c r="G15" s="23"/>
      <c r="O15" s="23"/>
      <c r="T15" s="39"/>
      <c r="U15" s="39"/>
      <c r="V15" s="39"/>
      <c r="W15" s="39"/>
      <c r="X15" s="39"/>
      <c r="Y15" s="39"/>
    </row>
    <row r="16" spans="1:25" x14ac:dyDescent="0.25">
      <c r="C16" s="23"/>
      <c r="D16" s="199"/>
      <c r="E16" s="199"/>
      <c r="F16" s="23"/>
      <c r="G16" s="23"/>
      <c r="O16" s="23"/>
      <c r="T16" s="39"/>
      <c r="U16" s="39"/>
      <c r="V16" s="39"/>
      <c r="W16" s="39"/>
      <c r="X16" s="39"/>
      <c r="Y16" s="39"/>
    </row>
    <row r="17" spans="3:25" x14ac:dyDescent="0.25">
      <c r="C17" s="23"/>
      <c r="D17" s="199"/>
      <c r="E17" s="199"/>
      <c r="F17" s="23"/>
      <c r="G17" s="23"/>
      <c r="I17" s="23"/>
      <c r="J17" s="23"/>
      <c r="K17" s="23"/>
      <c r="L17" s="23"/>
      <c r="M17" s="23"/>
      <c r="O17" s="23"/>
      <c r="T17" s="39"/>
      <c r="U17" s="39"/>
      <c r="V17" s="39"/>
      <c r="W17" s="39"/>
      <c r="X17" s="39"/>
      <c r="Y17" s="39"/>
    </row>
    <row r="18" spans="3:25" x14ac:dyDescent="0.25">
      <c r="C18" s="23"/>
      <c r="D18" s="199"/>
      <c r="E18" s="199"/>
      <c r="F18" s="23"/>
      <c r="G18" s="23"/>
      <c r="O18" s="23"/>
      <c r="T18" s="39"/>
      <c r="U18" s="39"/>
      <c r="V18" s="39"/>
      <c r="W18" s="39"/>
      <c r="X18" s="39"/>
      <c r="Y18" s="39"/>
    </row>
    <row r="19" spans="3:25" x14ac:dyDescent="0.25">
      <c r="C19" s="23"/>
      <c r="D19" s="199"/>
      <c r="E19" s="199"/>
      <c r="F19" s="23"/>
      <c r="G19" s="23"/>
      <c r="O19" s="23"/>
      <c r="T19" s="39"/>
      <c r="U19" s="39"/>
      <c r="V19" s="39"/>
      <c r="W19" s="39"/>
      <c r="X19" s="39"/>
      <c r="Y19" s="39"/>
    </row>
    <row r="20" spans="3:25" x14ac:dyDescent="0.25">
      <c r="C20" s="23"/>
      <c r="D20" s="40"/>
      <c r="E20" s="40"/>
      <c r="F20" s="23"/>
      <c r="G20" s="23"/>
      <c r="O20" s="23"/>
    </row>
    <row r="21" spans="3:25" x14ac:dyDescent="0.25">
      <c r="C21" s="23"/>
      <c r="D21" s="40"/>
      <c r="E21" s="40"/>
      <c r="F21" s="23"/>
      <c r="G21" s="23"/>
      <c r="O21" s="23"/>
    </row>
    <row r="22" spans="3:25" ht="14.25" customHeight="1" x14ac:dyDescent="0.25">
      <c r="C22" s="23"/>
      <c r="D22" s="23"/>
      <c r="E22" s="23"/>
      <c r="F22" s="23"/>
      <c r="G22" s="23"/>
      <c r="O22" s="23"/>
    </row>
  </sheetData>
  <sheetProtection algorithmName="SHA-512" hashValue="AIuxyy3x47h6KWd1g5qBu5K5cGHeefhJKzy9Jcg+D5vOf+H0h1nQzmj36WwYVFQd8TBd+P/ayrC53KJ7wmJxcA==" saltValue="PnaO5G/EkXyNM3MlbpV/DQ==" spinCount="100000" sheet="1" objects="1" scenarios="1"/>
  <mergeCells count="7">
    <mergeCell ref="D9:N9"/>
    <mergeCell ref="D19:E19"/>
    <mergeCell ref="D14:E14"/>
    <mergeCell ref="D15:E15"/>
    <mergeCell ref="D16:E16"/>
    <mergeCell ref="D17:E17"/>
    <mergeCell ref="D18:E18"/>
  </mergeCells>
  <conditionalFormatting sqref="N13">
    <cfRule type="cellIs" dxfId="4" priority="1" operator="lessThan">
      <formula>0</formula>
    </cfRule>
  </conditionalFormatting>
  <dataValidations xWindow="121" yWindow="689" count="18">
    <dataValidation errorStyle="warning" allowBlank="1" errorTitle="U.S. EPA" error="Warning!  The form has auto calculated this value for you.  If you change the value in this cell, you may be misreporting data.  Press cancel to exit this cell without changing the data." sqref="IW12:JE12 SS12:TA12 ACO12:ACW12 AMK12:AMS12 AWG12:AWO12 BGC12:BGK12 BPY12:BQG12 BZU12:CAC12 CJQ12:CJY12 CTM12:CTU12 DDI12:DDQ12 DNE12:DNM12 DXA12:DXI12 EGW12:EHE12 EQS12:ERA12 FAO12:FAW12 FKK12:FKS12 FUG12:FUO12 GEC12:GEK12 GNY12:GOG12 GXU12:GYC12 HHQ12:HHY12 HRM12:HRU12 IBI12:IBQ12 ILE12:ILM12 IVA12:IVI12 JEW12:JFE12 JOS12:JPA12 JYO12:JYW12 KIK12:KIS12 KSG12:KSO12 LCC12:LCK12 LLY12:LMG12 LVU12:LWC12 MFQ12:MFY12 MPM12:MPU12 MZI12:MZQ12 NJE12:NJM12 NTA12:NTI12 OCW12:ODE12 OMS12:ONA12 OWO12:OWW12 PGK12:PGS12 PQG12:PQO12 QAC12:QAK12 QJY12:QKG12 QTU12:QUC12 RDQ12:RDY12 RNM12:RNU12 RXI12:RXQ12 SHE12:SHM12 SRA12:SRI12 TAW12:TBE12 TKS12:TLA12 TUO12:TUW12 UEK12:UES12 UOG12:UOO12 UYC12:UYK12 VHY12:VIG12 VRU12:VSC12 WBQ12:WBY12 WLM12:WLU12 WVI12:WVQ12 IW13 SS13 ACO13 AMK13 AWG13 BGC13 BPY13 BZU13 CJQ13 CTM13 DDI13 DNE13 DXA13 EGW13 EQS13 FAO13 FKK13 FUG13 GEC13 GNY13 GXU13 HHQ13 HRM13 IBI13 ILE13 IVA13 JEW13 JOS13 JYO13 KIK13 KSG13 LCC13 LLY13 LVU13 MFQ13 MPM13 MZI13 NJE13 NTA13 OCW13 OMS13 OWO13 PGK13 PQG13 QAC13 QJY13 QTU13 RDQ13 RNM13 RXI13 SHE13 SRA13 TAW13 TKS13 TUO13 UEK13 UOG13 UYC13 VHY13 VRU13 WBQ13 WLM13 WVI13 D10:M10 D12:M12"/>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sqref="N10"/>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formula1>"sdasdfsd"</formula1>
    </dataValidation>
    <dataValidation type="decimal" operator="greaterThanOrEqual" allowBlank="1" showInputMessage="1" showErrorMessage="1" prompt="Quantity of gross chemical produced (kg)" sqref="WVK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formula1>0</formula1>
    </dataValidation>
    <dataValidation type="decimal" operator="greaterThanOrEqual" allowBlank="1" showInputMessage="1" showErrorMessage="1" sqref="IZ13:JE13 SV13:TA13 ACR13:ACW13 AMN13:AMS13 AWJ13:AWO13 BGF13:BGK13 BQB13:BQG13 BZX13:CAC13 CJT13:CJY13 CTP13:CTU13 DDL13:DDQ13 DNH13:DNM13 DXD13:DXI13 EGZ13:EHE13 EQV13:ERA13 FAR13:FAW13 FKN13:FKS13 FUJ13:FUO13 GEF13:GEK13 GOB13:GOG13 GXX13:GYC13 HHT13:HHY13 HRP13:HRU13 IBL13:IBQ13 ILH13:ILM13 IVD13:IVI13 JEZ13:JFE13 JOV13:JPA13 JYR13:JYW13 KIN13:KIS13 KSJ13:KSO13 LCF13:LCK13 LMB13:LMG13 LVX13:LWC13 MFT13:MFY13 MPP13:MPU13 MZL13:MZQ13 NJH13:NJM13 NTD13:NTI13 OCZ13:ODE13 OMV13:ONA13 OWR13:OWW13 PGN13:PGS13 PQJ13:PQO13 QAF13:QAK13 QKB13:QKG13 QTX13:QUC13 RDT13:RDY13 RNP13:RNU13 RXL13:RXQ13 SHH13:SHM13 SRD13:SRI13 TAZ13:TBE13 TKV13:TLA13 TUR13:TUW13 UEN13:UES13 UOJ13:UOO13 UYF13:UYK13 VIB13:VIG13 VRX13:VSC13 WBT13:WBY13 WLP13:WLU13 WVL13:WVQ13">
      <formula1>0</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WVR12 JF12 TB12 ACX12 AMT12 AWP12 BGL12 BQH12 CAD12 CJZ12 CTV12 DDR12 DNN12 DXJ12 EHF12 ERB12 FAX12 FKT12 FUP12 GEL12 GOH12 GYD12 HHZ12 HRV12 IBR12 ILN12 IVJ12 JFF12 JPB12 JYX12 KIT12 KSP12 LCL12 LMH12 LWD12 MFZ12 MPV12 MZR12 NJN12 NTJ12 ODF12 ONB12 OWX12 PGT12 PQP12 QAL12 QKH12 QUD12 RDZ12 RNV12 RXR12 SHN12 SRJ12 TBF12 TLB12 TUX12 UET12 UOP12 UYL12 VIH12 VSD12 WBZ12 WLV12"/>
    <dataValidation type="list" allowBlank="1" showInputMessage="1" showErrorMessage="1" sqref="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formula1>ClassIIChemicals</formula1>
    </dataValidation>
    <dataValidation type="decimal" operator="greaterThanOrEqual" allowBlank="1" showInputMessage="1" showErrorMessage="1" prompt="Total quantity (kg) of methyl bromide produced for in-house transformation." sqref="D13">
      <formula1>0</formula1>
    </dataValidation>
    <dataValidation type="decimal" operator="greaterThanOrEqual" allowBlank="1" showInputMessage="1" showErrorMessage="1" error="Please enter a positive number." prompt="Total quantity (kg) of methyl bromide produced for second party transformation." sqref="E13">
      <formula1>0</formula1>
    </dataValidation>
    <dataValidation type="decimal" operator="greaterThanOrEqual" allowBlank="1" showInputMessage="1" showErrorMessage="1" error="Please enter a positive number." prompt="Total quantity (kg) of methyl bromide produced for in-house destruction." sqref="F13">
      <formula1>0</formula1>
    </dataValidation>
    <dataValidation type="decimal" operator="greaterThanOrEqual" allowBlank="1" showInputMessage="1" showErrorMessage="1" error="Please enter a positive number." prompt="Total quantity (kg) of methyl bromide produced for global lab." sqref="M13">
      <formula1>0</formula1>
    </dataValidation>
    <dataValidation allowBlank="1" showInputMessage="1" showErrorMessage="1" prompt="This field is auto-populated." sqref="N13"/>
    <dataValidation type="decimal" operator="greaterThanOrEqual" allowBlank="1" showInputMessage="1" showErrorMessage="1" error="Please enter a positive number." prompt="Total quantity (kg) of methyl bromide produced for emergency uses." sqref="L13">
      <formula1>0</formula1>
    </dataValidation>
    <dataValidation type="decimal" operator="greaterThanOrEqual" allowBlank="1" showInputMessage="1" showErrorMessage="1" error="Please enter a positive number." prompt="Total quantity (kg) of methyl bromide produced for second party destruction." sqref="G13">
      <formula1>0</formula1>
    </dataValidation>
    <dataValidation type="decimal" operator="greaterThanOrEqual" allowBlank="1" showInputMessage="1" showErrorMessage="1" error="Please enter a positive number." prompt="Total quantity (kg) of methyl bromide produced for quarantine and preshipment (QPS) applications." sqref="H13">
      <formula1>0</formula1>
    </dataValidation>
    <dataValidation type="decimal" operator="greaterThanOrEqual" allowBlank="1" showInputMessage="1" showErrorMessage="1" error="Please enter a positive number." prompt="Total quantity (kg) of methyl bromide produced for pre-plant critical use." sqref="I13">
      <formula1>0</formula1>
    </dataValidation>
    <dataValidation type="decimal" operator="greaterThanOrEqual" allowBlank="1" showInputMessage="1" showErrorMessage="1" error="Please enter a positive number." prompt="Total quantity (kg) of the methyl bromide produced for post-harvest critical use." sqref="J13">
      <formula1>0</formula1>
    </dataValidation>
    <dataValidation type="decimal" operator="greaterThanOrEqual" allowBlank="1" showInputMessage="1" showErrorMessage="1" error="Please enter a positive number." prompt="Total quantity (kg) of critical use methyl bromide produced for export." sqref="K13">
      <formula1>0</formula1>
    </dataValidation>
  </dataValidations>
  <pageMargins left="0.7" right="0.7" top="0.75" bottom="0.75" header="0.3" footer="0.3"/>
  <pageSetup scale="97"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4" tint="0.39997558519241921"/>
  </sheetPr>
  <dimension ref="A2:Q33"/>
  <sheetViews>
    <sheetView showGridLines="0" topLeftCell="B1" zoomScaleNormal="100" zoomScaleSheetLayoutView="90" workbookViewId="0">
      <selection activeCell="B1" sqref="B1"/>
    </sheetView>
  </sheetViews>
  <sheetFormatPr defaultColWidth="9.140625" defaultRowHeight="15" x14ac:dyDescent="0.25"/>
  <cols>
    <col min="1" max="1" width="4.140625" style="60" hidden="1" customWidth="1"/>
    <col min="2" max="2" width="3.28515625" style="60" customWidth="1"/>
    <col min="3" max="3" width="2.7109375" style="60" customWidth="1"/>
    <col min="4" max="4" width="16.85546875" style="60" customWidth="1"/>
    <col min="5" max="5" width="45.28515625" style="60" customWidth="1"/>
    <col min="6" max="6" width="21" style="60" customWidth="1"/>
    <col min="7" max="7" width="21.28515625" style="60" customWidth="1"/>
    <col min="8" max="8" width="3.5703125" style="60" customWidth="1"/>
    <col min="9" max="11" width="9.140625" style="60"/>
    <col min="12" max="12" width="10.7109375" style="60" hidden="1" customWidth="1"/>
    <col min="13" max="13" width="15" style="60" hidden="1" customWidth="1"/>
    <col min="14" max="14" width="18.85546875" style="60" hidden="1" customWidth="1"/>
    <col min="15" max="15" width="16.7109375" style="60" hidden="1" customWidth="1"/>
    <col min="16" max="16" width="22.85546875" style="60" hidden="1" customWidth="1"/>
    <col min="17" max="17" width="9.140625" style="60" hidden="1" customWidth="1"/>
    <col min="18" max="16384" width="9.140625" style="60"/>
  </cols>
  <sheetData>
    <row r="2" spans="1:17" s="61" customFormat="1" ht="27.75" customHeight="1" x14ac:dyDescent="0.3">
      <c r="C2" s="159"/>
      <c r="D2" s="160" t="s">
        <v>1</v>
      </c>
      <c r="E2" s="160"/>
      <c r="F2" s="161"/>
      <c r="G2" s="161"/>
      <c r="H2" s="57"/>
    </row>
    <row r="3" spans="1:17" s="61" customFormat="1" ht="18.75" x14ac:dyDescent="0.3">
      <c r="C3" s="162"/>
      <c r="D3" s="163" t="s">
        <v>107</v>
      </c>
      <c r="E3" s="163"/>
      <c r="F3" s="164"/>
      <c r="G3" s="164"/>
      <c r="H3" s="58"/>
    </row>
    <row r="4" spans="1:17" x14ac:dyDescent="0.25">
      <c r="C4" s="53"/>
      <c r="D4" s="165"/>
      <c r="E4" s="165"/>
      <c r="F4" s="166"/>
      <c r="G4" s="165"/>
      <c r="H4" s="59"/>
    </row>
    <row r="5" spans="1:17" ht="15.75" customHeight="1" x14ac:dyDescent="0.3">
      <c r="C5" s="146"/>
      <c r="D5" s="152" t="s">
        <v>85</v>
      </c>
      <c r="E5" s="167" t="str">
        <f>IF('Section 1'!D9=0,"",'Section 1'!D9)</f>
        <v/>
      </c>
      <c r="F5" s="165"/>
      <c r="G5" s="165"/>
      <c r="H5" s="59"/>
      <c r="I5" s="61"/>
      <c r="J5" s="61"/>
      <c r="K5" s="61"/>
      <c r="L5" s="61"/>
      <c r="M5" s="61"/>
    </row>
    <row r="6" spans="1:17" x14ac:dyDescent="0.25">
      <c r="C6" s="146"/>
      <c r="D6" s="152" t="s">
        <v>86</v>
      </c>
      <c r="E6" s="167" t="str">
        <f>IF(OR('Section 1'!D11=0,'Section 1'!D12=0),"","Quarter "&amp;'Section 1'!D12&amp;", "&amp;'Section 1'!D11)</f>
        <v/>
      </c>
      <c r="F6" s="165"/>
      <c r="G6" s="165"/>
      <c r="H6" s="59"/>
    </row>
    <row r="7" spans="1:17" ht="19.5" customHeight="1" x14ac:dyDescent="0.3">
      <c r="C7" s="53"/>
      <c r="D7" s="165"/>
      <c r="E7" s="165"/>
      <c r="F7" s="165"/>
      <c r="G7" s="165"/>
      <c r="H7" s="59"/>
      <c r="I7" s="61"/>
      <c r="J7" s="61"/>
      <c r="K7" s="61"/>
      <c r="L7" s="61"/>
      <c r="M7" s="61"/>
    </row>
    <row r="8" spans="1:17" ht="18" customHeight="1" x14ac:dyDescent="0.25">
      <c r="C8" s="53"/>
      <c r="D8" s="168" t="s">
        <v>110</v>
      </c>
      <c r="E8" s="168"/>
      <c r="F8" s="165"/>
      <c r="G8" s="165"/>
      <c r="H8" s="59"/>
    </row>
    <row r="9" spans="1:17" ht="33" customHeight="1" x14ac:dyDescent="0.25">
      <c r="C9" s="53"/>
      <c r="D9" s="197" t="s">
        <v>149</v>
      </c>
      <c r="E9" s="197"/>
      <c r="F9" s="197"/>
      <c r="G9" s="197"/>
      <c r="H9" s="59"/>
    </row>
    <row r="10" spans="1:17" ht="57.75" customHeight="1" x14ac:dyDescent="0.25">
      <c r="C10" s="53"/>
      <c r="D10" s="197" t="s">
        <v>111</v>
      </c>
      <c r="E10" s="197"/>
      <c r="F10" s="197"/>
      <c r="G10" s="197"/>
      <c r="H10" s="154"/>
    </row>
    <row r="11" spans="1:17" ht="38.25" customHeight="1" x14ac:dyDescent="0.25">
      <c r="C11" s="53"/>
      <c r="D11" s="201" t="s">
        <v>161</v>
      </c>
      <c r="E11" s="201"/>
      <c r="F11" s="201"/>
      <c r="G11" s="201"/>
      <c r="H11" s="155"/>
    </row>
    <row r="12" spans="1:17" ht="18.75" customHeight="1" x14ac:dyDescent="0.25">
      <c r="C12" s="53"/>
      <c r="D12" s="202" t="s">
        <v>9</v>
      </c>
      <c r="E12" s="202"/>
      <c r="F12" s="186" t="s">
        <v>10</v>
      </c>
      <c r="G12" s="186" t="s">
        <v>11</v>
      </c>
      <c r="H12" s="59"/>
    </row>
    <row r="13" spans="1:17" s="62" customFormat="1" x14ac:dyDescent="0.25">
      <c r="C13" s="54"/>
      <c r="D13" s="203" t="s">
        <v>12</v>
      </c>
      <c r="E13" s="203"/>
      <c r="F13" s="187" t="s">
        <v>8</v>
      </c>
      <c r="G13" s="187" t="s">
        <v>7</v>
      </c>
      <c r="H13" s="59"/>
    </row>
    <row r="14" spans="1:17" s="156" customFormat="1" x14ac:dyDescent="0.25">
      <c r="C14" s="55"/>
      <c r="D14" s="204" t="s">
        <v>13</v>
      </c>
      <c r="E14" s="204"/>
      <c r="F14" s="188">
        <v>10</v>
      </c>
      <c r="G14" s="188" t="s">
        <v>14</v>
      </c>
      <c r="H14" s="59"/>
      <c r="L14" s="99" t="s">
        <v>93</v>
      </c>
      <c r="M14" s="99" t="s">
        <v>36</v>
      </c>
      <c r="N14" s="99" t="s">
        <v>91</v>
      </c>
      <c r="O14" s="99" t="s">
        <v>157</v>
      </c>
      <c r="P14" s="99" t="s">
        <v>130</v>
      </c>
      <c r="Q14" s="99" t="s">
        <v>156</v>
      </c>
    </row>
    <row r="15" spans="1:17" x14ac:dyDescent="0.25">
      <c r="A15" s="73" t="str">
        <f>IF(D15=0,"",1)</f>
        <v/>
      </c>
      <c r="C15" s="53"/>
      <c r="D15" s="205"/>
      <c r="E15" s="205"/>
      <c r="F15" s="42"/>
      <c r="G15" s="42"/>
      <c r="H15" s="59"/>
      <c r="I15" s="157"/>
      <c r="L15" s="101" t="str">
        <f t="shared" ref="L15:L24" si="0">IF(A15="","N","Y")</f>
        <v>N</v>
      </c>
      <c r="M15" s="99">
        <f>IF(LEN(D15)&gt;200,1,0)</f>
        <v>0</v>
      </c>
      <c r="N15" s="99">
        <f>IF(D15=0,0,IF(OR(F15=0,G15=0),1,0))</f>
        <v>0</v>
      </c>
      <c r="O15" s="102">
        <f>IF(G15=0,0,IF(COUNTIF(Lists!$G$3:$G$7,G15)&gt;0,0,1))</f>
        <v>0</v>
      </c>
      <c r="P15" s="99">
        <f>IF(OR(AND('Section 2'!$M$13=0,G15=Lists!$G$6),AND('Section 2'!$L$13=0,G15=Lists!$G$7)),1,0)</f>
        <v>0</v>
      </c>
      <c r="Q15" s="102">
        <f>IF(OR(AND('Section 2'!$E$13=0,G15=Lists!$G$3),AND('Section 2'!$G$13=0,G15=Lists!$G$4),AND('Section 2'!$H$13=0,G15=Lists!$G$5)),1,0)</f>
        <v>0</v>
      </c>
    </row>
    <row r="16" spans="1:17" x14ac:dyDescent="0.25">
      <c r="A16" s="74" t="str">
        <f>IF(D16=0,"",MAX($A$15:A15)+1)</f>
        <v/>
      </c>
      <c r="C16" s="53"/>
      <c r="D16" s="205"/>
      <c r="E16" s="205"/>
      <c r="F16" s="42"/>
      <c r="G16" s="42"/>
      <c r="H16" s="59"/>
      <c r="L16" s="101" t="str">
        <f t="shared" si="0"/>
        <v>N</v>
      </c>
      <c r="M16" s="99">
        <f t="shared" ref="M16:M24" si="1">IF(LEN(D16)&gt;200,1,0)</f>
        <v>0</v>
      </c>
      <c r="N16" s="99">
        <f>IF(D16=0,0,IF(OR(F16=0,G16=0),1,0))</f>
        <v>0</v>
      </c>
      <c r="O16" s="102">
        <f>IF(G16=0,0,IF(COUNTIF(Lists!$G$3:$G$7,G16)&gt;0,0,1))</f>
        <v>0</v>
      </c>
      <c r="P16" s="99">
        <f>IF(OR(AND('Section 2'!$M$13=0,G16=Lists!$G$6),AND('Section 2'!$L$13=0,G16=Lists!$G$7)),1,0)</f>
        <v>0</v>
      </c>
      <c r="Q16" s="102">
        <f>IF(OR(AND('Section 2'!$E$13=0,G16=Lists!$G$3),AND('Section 2'!$G$13=0,G16=Lists!$G$4),AND('Section 2'!$H$13=0,G16=Lists!$G$5)),1,0)</f>
        <v>0</v>
      </c>
    </row>
    <row r="17" spans="1:17" x14ac:dyDescent="0.25">
      <c r="A17" s="74" t="str">
        <f>IF(D17=0,"",MAX($A$15:A16)+1)</f>
        <v/>
      </c>
      <c r="C17" s="53"/>
      <c r="D17" s="205"/>
      <c r="E17" s="205"/>
      <c r="F17" s="42"/>
      <c r="G17" s="42"/>
      <c r="H17" s="59"/>
      <c r="L17" s="101" t="str">
        <f t="shared" si="0"/>
        <v>N</v>
      </c>
      <c r="M17" s="99">
        <f t="shared" si="1"/>
        <v>0</v>
      </c>
      <c r="N17" s="99">
        <f t="shared" ref="N17:N24" si="2">IF(D17=0,0,IF(OR(F17=0,G17=0),1,0))</f>
        <v>0</v>
      </c>
      <c r="O17" s="102">
        <f>IF(G17=0,0,IF(COUNTIF(Lists!$G$3:$G$7,G17)&gt;0,0,1))</f>
        <v>0</v>
      </c>
      <c r="P17" s="99">
        <f>IF(OR(AND('Section 2'!$M$13=0,G17=Lists!$G$6),AND('Section 2'!$L$13=0,G17=Lists!$G$7)),1,0)</f>
        <v>0</v>
      </c>
      <c r="Q17" s="102">
        <f>IF(OR(AND('Section 2'!$E$13=0,G17=Lists!$G$3),AND('Section 2'!$G$13=0,G17=Lists!$G$4),AND('Section 2'!$H$13=0,G17=Lists!$G$5)),1,0)</f>
        <v>0</v>
      </c>
    </row>
    <row r="18" spans="1:17" x14ac:dyDescent="0.25">
      <c r="A18" s="74" t="str">
        <f>IF(D18=0,"",MAX($A$15:A17)+1)</f>
        <v/>
      </c>
      <c r="C18" s="53"/>
      <c r="D18" s="205"/>
      <c r="E18" s="205"/>
      <c r="F18" s="42"/>
      <c r="G18" s="42"/>
      <c r="H18" s="59"/>
      <c r="L18" s="101" t="str">
        <f t="shared" si="0"/>
        <v>N</v>
      </c>
      <c r="M18" s="99">
        <f t="shared" si="1"/>
        <v>0</v>
      </c>
      <c r="N18" s="99">
        <f t="shared" si="2"/>
        <v>0</v>
      </c>
      <c r="O18" s="102">
        <f>IF(G18=0,0,IF(COUNTIF(Lists!$G$3:$G$7,G18)&gt;0,0,1))</f>
        <v>0</v>
      </c>
      <c r="P18" s="99">
        <f>IF(OR(AND('Section 2'!$M$13=0,G18=Lists!$G$6),AND('Section 2'!$L$13=0,G18=Lists!$G$7)),1,0)</f>
        <v>0</v>
      </c>
      <c r="Q18" s="102">
        <f>IF(OR(AND('Section 2'!$E$13=0,G18=Lists!$G$3),AND('Section 2'!$G$13=0,G18=Lists!$G$4),AND('Section 2'!$H$13=0,G18=Lists!$G$5)),1,0)</f>
        <v>0</v>
      </c>
    </row>
    <row r="19" spans="1:17" x14ac:dyDescent="0.25">
      <c r="A19" s="74" t="str">
        <f>IF(D19=0,"",MAX($A$15:A18)+1)</f>
        <v/>
      </c>
      <c r="C19" s="53"/>
      <c r="D19" s="205"/>
      <c r="E19" s="205"/>
      <c r="F19" s="42"/>
      <c r="G19" s="42"/>
      <c r="H19" s="59"/>
      <c r="L19" s="101" t="str">
        <f t="shared" si="0"/>
        <v>N</v>
      </c>
      <c r="M19" s="99">
        <f t="shared" si="1"/>
        <v>0</v>
      </c>
      <c r="N19" s="99">
        <f t="shared" si="2"/>
        <v>0</v>
      </c>
      <c r="O19" s="102">
        <f>IF(G19=0,0,IF(COUNTIF(Lists!$G$3:$G$7,G19)&gt;0,0,1))</f>
        <v>0</v>
      </c>
      <c r="P19" s="99">
        <f>IF(OR(AND('Section 2'!$M$13=0,G19=Lists!$G$6),AND('Section 2'!$L$13=0,G19=Lists!$G$7)),1,0)</f>
        <v>0</v>
      </c>
      <c r="Q19" s="102">
        <f>IF(OR(AND('Section 2'!$E$13=0,G19=Lists!$G$3),AND('Section 2'!$G$13=0,G19=Lists!$G$4),AND('Section 2'!$H$13=0,G19=Lists!$G$5)),1,0)</f>
        <v>0</v>
      </c>
    </row>
    <row r="20" spans="1:17" x14ac:dyDescent="0.25">
      <c r="A20" s="74" t="str">
        <f>IF(D20=0,"",MAX($A$15:A19)+1)</f>
        <v/>
      </c>
      <c r="C20" s="53"/>
      <c r="D20" s="205"/>
      <c r="E20" s="205"/>
      <c r="F20" s="42"/>
      <c r="G20" s="42"/>
      <c r="H20" s="59"/>
      <c r="L20" s="101" t="str">
        <f t="shared" si="0"/>
        <v>N</v>
      </c>
      <c r="M20" s="99">
        <f t="shared" si="1"/>
        <v>0</v>
      </c>
      <c r="N20" s="99">
        <f t="shared" si="2"/>
        <v>0</v>
      </c>
      <c r="O20" s="102">
        <f>IF(G20=0,0,IF(COUNTIF(Lists!$G$3:$G$7,G20)&gt;0,0,1))</f>
        <v>0</v>
      </c>
      <c r="P20" s="99">
        <f>IF(OR(AND('Section 2'!$M$13=0,G20=Lists!$G$6),AND('Section 2'!$L$13=0,G20=Lists!$G$7)),1,0)</f>
        <v>0</v>
      </c>
      <c r="Q20" s="102">
        <f>IF(OR(AND('Section 2'!$E$13=0,G20=Lists!$G$3),AND('Section 2'!$G$13=0,G20=Lists!$G$4),AND('Section 2'!$H$13=0,G20=Lists!$G$5)),1,0)</f>
        <v>0</v>
      </c>
    </row>
    <row r="21" spans="1:17" x14ac:dyDescent="0.25">
      <c r="A21" s="74" t="str">
        <f>IF(D21=0,"",MAX($A$15:A20)+1)</f>
        <v/>
      </c>
      <c r="C21" s="53"/>
      <c r="D21" s="205"/>
      <c r="E21" s="205"/>
      <c r="F21" s="42"/>
      <c r="G21" s="42"/>
      <c r="H21" s="59"/>
      <c r="L21" s="101" t="str">
        <f t="shared" si="0"/>
        <v>N</v>
      </c>
      <c r="M21" s="99">
        <f t="shared" si="1"/>
        <v>0</v>
      </c>
      <c r="N21" s="99">
        <f t="shared" si="2"/>
        <v>0</v>
      </c>
      <c r="O21" s="102">
        <f>IF(G21=0,0,IF(COUNTIF(Lists!$G$3:$G$7,G21)&gt;0,0,1))</f>
        <v>0</v>
      </c>
      <c r="P21" s="99">
        <f>IF(OR(AND('Section 2'!$M$13=0,G21=Lists!$G$6),AND('Section 2'!$L$13=0,G21=Lists!$G$7)),1,0)</f>
        <v>0</v>
      </c>
      <c r="Q21" s="102">
        <f>IF(OR(AND('Section 2'!$E$13=0,G21=Lists!$G$3),AND('Section 2'!$G$13=0,G21=Lists!$G$4),AND('Section 2'!$H$13=0,G21=Lists!$G$5)),1,0)</f>
        <v>0</v>
      </c>
    </row>
    <row r="22" spans="1:17" x14ac:dyDescent="0.25">
      <c r="A22" s="74" t="str">
        <f>IF(D22=0,"",MAX($A$15:A21)+1)</f>
        <v/>
      </c>
      <c r="C22" s="53"/>
      <c r="D22" s="205"/>
      <c r="E22" s="205"/>
      <c r="F22" s="42"/>
      <c r="G22" s="42"/>
      <c r="H22" s="59"/>
      <c r="L22" s="101" t="str">
        <f t="shared" si="0"/>
        <v>N</v>
      </c>
      <c r="M22" s="99">
        <f t="shared" si="1"/>
        <v>0</v>
      </c>
      <c r="N22" s="99">
        <f t="shared" si="2"/>
        <v>0</v>
      </c>
      <c r="O22" s="102">
        <f>IF(G22=0,0,IF(COUNTIF(Lists!$G$3:$G$7,G22)&gt;0,0,1))</f>
        <v>0</v>
      </c>
      <c r="P22" s="99">
        <f>IF(OR(AND('Section 2'!$M$13=0,G22=Lists!$G$6),AND('Section 2'!$L$13=0,G22=Lists!$G$7)),1,0)</f>
        <v>0</v>
      </c>
      <c r="Q22" s="102">
        <f>IF(OR(AND('Section 2'!$E$13=0,G22=Lists!$G$3),AND('Section 2'!$G$13=0,G22=Lists!$G$4),AND('Section 2'!$H$13=0,G22=Lists!$G$5)),1,0)</f>
        <v>0</v>
      </c>
    </row>
    <row r="23" spans="1:17" x14ac:dyDescent="0.25">
      <c r="A23" s="74" t="str">
        <f>IF(D23=0,"",MAX($A$15:A22)+1)</f>
        <v/>
      </c>
      <c r="C23" s="53"/>
      <c r="D23" s="205"/>
      <c r="E23" s="205"/>
      <c r="F23" s="42"/>
      <c r="G23" s="42"/>
      <c r="H23" s="59"/>
      <c r="L23" s="101" t="str">
        <f t="shared" si="0"/>
        <v>N</v>
      </c>
      <c r="M23" s="99">
        <f t="shared" si="1"/>
        <v>0</v>
      </c>
      <c r="N23" s="99">
        <f t="shared" si="2"/>
        <v>0</v>
      </c>
      <c r="O23" s="102">
        <f>IF(G23=0,0,IF(COUNTIF(Lists!$G$3:$G$7,G23)&gt;0,0,1))</f>
        <v>0</v>
      </c>
      <c r="P23" s="99">
        <f>IF(OR(AND('Section 2'!$M$13=0,G23=Lists!$G$6),AND('Section 2'!$L$13=0,G23=Lists!$G$7)),1,0)</f>
        <v>0</v>
      </c>
      <c r="Q23" s="102">
        <f>IF(OR(AND('Section 2'!$E$13=0,G23=Lists!$G$3),AND('Section 2'!$G$13=0,G23=Lists!$G$4),AND('Section 2'!$H$13=0,G23=Lists!$G$5)),1,0)</f>
        <v>0</v>
      </c>
    </row>
    <row r="24" spans="1:17" x14ac:dyDescent="0.25">
      <c r="A24" s="75" t="str">
        <f>IF(D24=0,"",MAX($A$15:A23)+1)</f>
        <v/>
      </c>
      <c r="C24" s="53"/>
      <c r="D24" s="205"/>
      <c r="E24" s="205"/>
      <c r="F24" s="42"/>
      <c r="G24" s="42"/>
      <c r="H24" s="59"/>
      <c r="L24" s="101" t="str">
        <f t="shared" si="0"/>
        <v>N</v>
      </c>
      <c r="M24" s="99">
        <f t="shared" si="1"/>
        <v>0</v>
      </c>
      <c r="N24" s="99">
        <f t="shared" si="2"/>
        <v>0</v>
      </c>
      <c r="O24" s="102">
        <f>IF(G24=0,0,IF(COUNTIF(Lists!$G$3:$G$7,G24)&gt;0,0,1))</f>
        <v>0</v>
      </c>
      <c r="P24" s="99">
        <f>IF(OR(AND('Section 2'!$M$13=0,G24=Lists!$G$6),AND('Section 2'!$L$13=0,G24=Lists!$G$7)),1,0)</f>
        <v>0</v>
      </c>
      <c r="Q24" s="102">
        <f>IF(OR(AND('Section 2'!$E$13=0,G24=Lists!$G$3),AND('Section 2'!$G$13=0,G24=Lists!$G$4),AND('Section 2'!$H$13=0,G24=Lists!$G$5)),1,0)</f>
        <v>0</v>
      </c>
    </row>
    <row r="25" spans="1:17" ht="15.75" customHeight="1" x14ac:dyDescent="0.25">
      <c r="C25" s="56"/>
      <c r="D25" s="169"/>
      <c r="E25" s="169"/>
      <c r="F25" s="169"/>
      <c r="G25" s="179" t="s">
        <v>169</v>
      </c>
      <c r="H25" s="158"/>
    </row>
    <row r="26" spans="1:17" x14ac:dyDescent="0.25">
      <c r="C26" s="170"/>
      <c r="D26" s="171"/>
      <c r="E26" s="172"/>
      <c r="F26" s="170"/>
      <c r="G26" s="178" t="str">
        <f>Lists!G3</f>
        <v>Transformation</v>
      </c>
    </row>
    <row r="27" spans="1:17" x14ac:dyDescent="0.25">
      <c r="C27" s="170"/>
      <c r="D27" s="172"/>
      <c r="E27" s="172"/>
      <c r="F27" s="170"/>
      <c r="G27" s="178" t="str">
        <f>Lists!G4</f>
        <v>Destruction</v>
      </c>
    </row>
    <row r="28" spans="1:17" x14ac:dyDescent="0.25">
      <c r="C28" s="170"/>
      <c r="D28" s="172"/>
      <c r="E28" s="172"/>
      <c r="F28" s="170"/>
      <c r="G28" s="178" t="str">
        <f>Lists!G5</f>
        <v>QPS</v>
      </c>
    </row>
    <row r="29" spans="1:17" x14ac:dyDescent="0.25">
      <c r="C29" s="170"/>
      <c r="D29" s="172"/>
      <c r="E29" s="172"/>
      <c r="F29" s="170"/>
      <c r="G29" s="178" t="str">
        <f>Lists!G6</f>
        <v>Global Lab</v>
      </c>
    </row>
    <row r="30" spans="1:17" x14ac:dyDescent="0.25">
      <c r="C30" s="170"/>
      <c r="D30" s="172"/>
      <c r="E30" s="172"/>
      <c r="F30" s="170"/>
      <c r="G30" s="178" t="str">
        <f>Lists!G7</f>
        <v>Emergency Use</v>
      </c>
    </row>
    <row r="31" spans="1:17" x14ac:dyDescent="0.25">
      <c r="C31" s="170"/>
      <c r="D31" s="172"/>
      <c r="E31" s="172"/>
      <c r="F31" s="170"/>
      <c r="G31" s="170"/>
    </row>
    <row r="32" spans="1:17" x14ac:dyDescent="0.25">
      <c r="C32" s="170"/>
      <c r="D32" s="172"/>
      <c r="E32" s="172"/>
      <c r="F32" s="170"/>
      <c r="G32" s="170"/>
    </row>
    <row r="33" spans="3:7" ht="14.25" customHeight="1" x14ac:dyDescent="0.25">
      <c r="C33" s="170"/>
      <c r="D33" s="170"/>
      <c r="E33" s="170"/>
      <c r="F33" s="170"/>
      <c r="G33" s="170"/>
    </row>
  </sheetData>
  <sheetProtection password="CDE6" sheet="1" objects="1" scenarios="1"/>
  <mergeCells count="16">
    <mergeCell ref="D24:E24"/>
    <mergeCell ref="D19:E19"/>
    <mergeCell ref="D20:E20"/>
    <mergeCell ref="D21:E21"/>
    <mergeCell ref="D22:E22"/>
    <mergeCell ref="D23:E23"/>
    <mergeCell ref="D14:E14"/>
    <mergeCell ref="D15:E15"/>
    <mergeCell ref="D16:E16"/>
    <mergeCell ref="D17:E17"/>
    <mergeCell ref="D18:E18"/>
    <mergeCell ref="D9:G9"/>
    <mergeCell ref="D10:G10"/>
    <mergeCell ref="D11:G11"/>
    <mergeCell ref="D12:E12"/>
    <mergeCell ref="D13:E13"/>
  </mergeCells>
  <dataValidations count="8">
    <dataValidation type="list" allowBlank="1" showInputMessage="1" showErrorMessage="1" sqref="IP15:IP24 SL15:SL24 ACH15:ACH24 AMD15:AMD24 AVZ15:AVZ24 BFV15:BFV24 BPR15:BPR24 BZN15:BZN24 CJJ15:CJJ24 CTF15:CTF24 DDB15:DDB24 DMX15:DMX24 DWT15:DWT24 EGP15:EGP24 EQL15:EQL24 FAH15:FAH24 FKD15:FKD24 FTZ15:FTZ24 GDV15:GDV24 GNR15:GNR24 GXN15:GXN24 HHJ15:HHJ24 HRF15:HRF24 IBB15:IBB24 IKX15:IKX24 IUT15:IUT24 JEP15:JEP24 JOL15:JOL24 JYH15:JYH24 KID15:KID24 KRZ15:KRZ24 LBV15:LBV24 LLR15:LLR24 LVN15:LVN24 MFJ15:MFJ24 MPF15:MPF24 MZB15:MZB24 NIX15:NIX24 NST15:NST24 OCP15:OCP24 OML15:OML24 OWH15:OWH24 PGD15:PGD24 PPZ15:PPZ24 PZV15:PZV24 QJR15:QJR24 QTN15:QTN24 RDJ15:RDJ24 RNF15:RNF24 RXB15:RXB24 SGX15:SGX24 SQT15:SQT24 TAP15:TAP24 TKL15:TKL24 TUH15:TUH24 UED15:UED24 UNZ15:UNZ24 UXV15:UXV24 VHR15:VHR24 VRN15:VRN24 WBJ15:WBJ24 WLF15:WLF24 WVB15:WVB24">
      <formula1>ClassIIChemicals</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dataValidation type="decimal" operator="greaterThanOrEqual" allowBlank="1" showInputMessage="1" showErrorMessage="1" sqref="IQ17:IQ24 SM17:SM24 ACI17:ACI24 AME17:AME24 AWA17:AWA24 BFW17:BFW24 BPS17:BPS24 BZO17:BZO24 CJK17:CJK24 CTG17:CTG24 DDC17:DDC24 DMY17:DMY24 DWU17:DWU24 EGQ17:EGQ24 EQM17:EQM24 FAI17:FAI24 FKE17:FKE24 FUA17:FUA24 GDW17:GDW24 GNS17:GNS24 GXO17:GXO24 HHK17:HHK24 HRG17:HRG24 IBC17:IBC24 IKY17:IKY24 IUU17:IUU24 JEQ17:JEQ24 JOM17:JOM24 JYI17:JYI24 KIE17:KIE24 KSA17:KSA24 LBW17:LBW24 LLS17:LLS24 LVO17:LVO24 MFK17:MFK24 MPG17:MPG24 MZC17:MZC24 NIY17:NIY24 NSU17:NSU24 OCQ17:OCQ24 OMM17:OMM24 OWI17:OWI24 PGE17:PGE24 PQA17:PQA24 PZW17:PZW24 QJS17:QJS24 QTO17:QTO24 RDK17:RDK24 RNG17:RNG24 RXC17:RXC24 SGY17:SGY24 SQU17:SQU24 TAQ17:TAQ24 TKM17:TKM24 TUI17:TUI24 UEE17:UEE24 UOA17:UOA24 UXW17:UXW24 VHS17:VHS24 VRO17:VRO24 WBK17:WBK24 WLG17:WLG24 WVC17:WVC24 WVD15:WVI24 IR15:IW24 SN15:SS24 ACJ15:ACO24 AMF15:AMK24 AWB15:AWG24 BFX15:BGC24 BPT15:BPY24 BZP15:BZU24 CJL15:CJQ24 CTH15:CTM24 DDD15:DDI24 DMZ15:DNE24 DWV15:DXA24 EGR15:EGW24 EQN15:EQS24 FAJ15:FAO24 FKF15:FKK24 FUB15:FUG24 GDX15:GEC24 GNT15:GNY24 GXP15:GXU24 HHL15:HHQ24 HRH15:HRM24 IBD15:IBI24 IKZ15:ILE24 IUV15:IVA24 JER15:JEW24 JON15:JOS24 JYJ15:JYO24 KIF15:KIK24 KSB15:KSG24 LBX15:LCC24 LLT15:LLY24 LVP15:LVU24 MFL15:MFQ24 MPH15:MPM24 MZD15:MZI24 NIZ15:NJE24 NSV15:NTA24 OCR15:OCW24 OMN15:OMS24 OWJ15:OWO24 PGF15:PGK24 PQB15:PQG24 PZX15:QAC24 QJT15:QJY24 QTP15:QTU24 RDL15:RDQ24 RNH15:RNM24 RXD15:RXI24 SGZ15:SHE24 SQV15:SRA24 TAR15:TAW24 TKN15:TKS24 TUJ15:TUO24 UEF15:UEK24 UOB15:UOG24 UXX15:UYC24 VHT15:VHY24 VRP15:VRU24 WBL15:WBQ24 WLH15:WLM24">
      <formula1>0</formula1>
    </dataValidation>
    <dataValidation type="decimal" operator="greaterThanOrEqual" allowBlank="1" showInputMessage="1" showErrorMessage="1" prompt="Quantity of gross chemical produced (kg)" sqref="WVC15:WVC16 IQ15:IQ16 SM15:SM16 ACI15:ACI16 AME15:AME16 AWA15:AWA16 BFW15:BFW16 BPS15:BPS16 BZO15:BZO16 CJK15:CJK16 CTG15:CTG16 DDC15:DDC16 DMY15:DMY16 DWU15:DWU16 EGQ15:EGQ16 EQM15:EQM16 FAI15:FAI16 FKE15:FKE16 FUA15:FUA16 GDW15:GDW16 GNS15:GNS16 GXO15:GXO16 HHK15:HHK16 HRG15:HRG16 IBC15:IBC16 IKY15:IKY16 IUU15:IUU16 JEQ15:JEQ16 JOM15:JOM16 JYI15:JYI16 KIE15:KIE16 KSA15:KSA16 LBW15:LBW16 LLS15:LLS16 LVO15:LVO16 MFK15:MFK16 MPG15:MPG16 MZC15:MZC16 NIY15:NIY16 NSU15:NSU16 OCQ15:OCQ16 OMM15:OMM16 OWI15:OWI16 PGE15:PGE16 PQA15:PQA16 PZW15:PZW16 QJS15:QJS16 QTO15:QTO16 RDK15:RDK16 RNG15:RNG16 RXC15:RXC16 SGY15:SGY16 SQU15:SQU16 TAQ15:TAQ16 TKM15:TKM16 TUI15:TUI16 UEE15:UEE16 UOA15:UOA16 UXW15:UXW16 VHS15:VHS16 VRO15:VRO16 WBK15:WBK16 WLG15:WLG16">
      <formula1>0</formula1>
    </dataValidation>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IX15:IX24 ST15:ST24 ACP15:ACP24 AML15:AML24 AWH15:AWH24 BGD15:BGD24 BPZ15:BPZ24 BZV15:BZV24 CJR15:CJR24 CTN15:CTN24 DDJ15:DDJ24 DNF15:DNF24 DXB15:DXB24 EGX15:EGX24 EQT15:EQT24 FAP15:FAP24 FKL15:FKL24 FUH15:FUH24 GED15:GED24 GNZ15:GNZ24 GXV15:GXV24 HHR15:HHR24 HRN15:HRN24 IBJ15:IBJ24 ILF15:ILF24 IVB15:IVB24 JEX15:JEX24 JOT15:JOT24 JYP15:JYP24 KIL15:KIL24 KSH15:KSH24 LCD15:LCD24 LLZ15:LLZ24 LVV15:LVV24 MFR15:MFR24 MPN15:MPN24 MZJ15:MZJ24 NJF15:NJF24 NTB15:NTB24 OCX15:OCX24 OMT15:OMT24 OWP15:OWP24 PGL15:PGL24 PQH15:PQH24 QAD15:QAD24 QJZ15:QJZ24 QTV15:QTV24 RDR15:RDR24 RNN15:RNN24 RXJ15:RXJ24 SHF15:SHF24 SRB15:SRB24 TAX15:TAX24 TKT15:TKT24 TUP15:TUP24 UEL15:UEL24 UOH15:UOH24 UYD15:UYD24 VHZ15:VHZ24 VRV15:VRV24 WBR15:WBR24 WLN15:WLN24 WVJ15:WVJ24">
      <formula1>"sdasdfsd"</formula1>
    </dataValidation>
    <dataValidation errorStyle="warning" allowBlank="1" errorTitle="U.S. EPA" error="Warning!  The form has auto calculated this value for you.  If you change the value in this cell, you may be misreporting data.  Press cancel to exit this cell without changing the data." sqref="WVA15:WVA24 IO14:IW14 SK14:SS14 ACG14:ACO14 AMC14:AMK14 AVY14:AWG14 BFU14:BGC14 BPQ14:BPY14 BZM14:BZU14 CJI14:CJQ14 CTE14:CTM14 DDA14:DDI14 DMW14:DNE14 DWS14:DXA14 EGO14:EGW14 EQK14:EQS14 FAG14:FAO14 FKC14:FKK14 FTY14:FUG14 GDU14:GEC14 GNQ14:GNY14 GXM14:GXU14 HHI14:HHQ14 HRE14:HRM14 IBA14:IBI14 IKW14:ILE14 IUS14:IVA14 JEO14:JEW14 JOK14:JOS14 JYG14:JYO14 KIC14:KIK14 KRY14:KSG14 LBU14:LCC14 LLQ14:LLY14 LVM14:LVU14 MFI14:MFQ14 MPE14:MPM14 MZA14:MZI14 NIW14:NJE14 NSS14:NTA14 OCO14:OCW14 OMK14:OMS14 OWG14:OWO14 PGC14:PGK14 PPY14:PQG14 PZU14:QAC14 QJQ14:QJY14 QTM14:QTU14 RDI14:RDQ14 RNE14:RNM14 RXA14:RXI14 SGW14:SHE14 SQS14:SRA14 TAO14:TAW14 TKK14:TKS14 TUG14:TUO14 UEC14:UEK14 UNY14:UOG14 UXU14:UYC14 VHQ14:VHY14 VRM14:VRU14 WBI14:WBQ14 WLE14:WLM14 WVA14:WVI14 IO15:IO24 SK15:SK24 ACG15:ACG24 AMC15:AMC24 AVY15:AVY24 BFU15:BFU24 BPQ15:BPQ24 BZM15:BZM24 CJI15:CJI24 CTE15:CTE24 DDA15:DDA24 DMW15:DMW24 DWS15:DWS24 EGO15:EGO24 EQK15:EQK24 FAG15:FAG24 FKC15:FKC24 FTY15:FTY24 GDU15:GDU24 GNQ15:GNQ24 GXM15:GXM24 HHI15:HHI24 HRE15:HRE24 IBA15:IBA24 IKW15:IKW24 IUS15:IUS24 JEO15:JEO24 JOK15:JOK24 JYG15:JYG24 KIC15:KIC24 KRY15:KRY24 LBU15:LBU24 LLQ15:LLQ24 LVM15:LVM24 MFI15:MFI24 MPE15:MPE24 MZA15:MZA24 NIW15:NIW24 NSS15:NSS24 OCO15:OCO24 OMK15:OMK24 OWG15:OWG24 PGC15:PGC24 PPY15:PPY24 PZU15:PZU24 QJQ15:QJQ24 QTM15:QTM24 RDI15:RDI24 RNE15:RNE24 RXA15:RXA24 SGW15:SGW24 SQS15:SQS24 TAO15:TAO24 TKK15:TKK24 TUG15:TUG24 UEC15:UEC24 UNY15:UNY24 UXU15:UXU24 VHQ15:VHQ24 VRM15:VRM24 WBI15:WBI24 WLE15:WLE24 F12:G12 D12 D14 F14:G14"/>
    <dataValidation type="decimal" operator="greaterThanOrEqual" allowBlank="1" showInputMessage="1" showErrorMessage="1" error="Please enter a positive number." prompt="Quantity (kg) of methyl bromide shipped to or purchased by the recipient company." sqref="F15:F24">
      <formula1>0</formula1>
    </dataValidation>
    <dataValidation type="textLength" operator="lessThanOrEqual" allowBlank="1" showInputMessage="1" showErrorMessage="1" prompt="Name of the company that received or purchased methyl bromide during the reporting period for transformation, destruction, QPS, global lab, or emergency use." sqref="D15:D24">
      <formula1>200</formula1>
    </dataValidation>
  </dataValidations>
  <pageMargins left="0.7" right="0.7" top="0.75" bottom="0.75" header="0.3" footer="0.3"/>
  <pageSetup orientation="landscape" r:id="rId1"/>
  <drawing r:id="rId2"/>
  <legacyDrawing r:id="rId3"/>
  <extLst>
    <ext xmlns:x14="http://schemas.microsoft.com/office/spreadsheetml/2009/9/main" uri="{CCE6A557-97BC-4b89-ADB6-D9C93CAAB3DF}">
      <x14:dataValidations xmlns:xm="http://schemas.microsoft.com/office/excel/2006/main" count="1">
        <x14:dataValidation type="list" operator="greaterThanOrEqual" allowBlank="1" showInputMessage="1" showErrorMessage="1" prompt="Identify whether the methyl bromide will be transformed, destroyed, used for QPS, distributed for global lab, or used for emergency use.">
          <x14:formula1>
            <xm:f>Lists!$G$3:$G$7</xm:f>
          </x14:formula1>
          <xm:sqref>G15:G24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theme="4" tint="0.39997558519241921"/>
  </sheetPr>
  <dimension ref="A2:O18"/>
  <sheetViews>
    <sheetView showGridLines="0" topLeftCell="B1" zoomScaleNormal="100" zoomScaleSheetLayoutView="100" workbookViewId="0">
      <selection activeCell="B1" sqref="B1"/>
    </sheetView>
  </sheetViews>
  <sheetFormatPr defaultColWidth="9.140625" defaultRowHeight="15" x14ac:dyDescent="0.25"/>
  <cols>
    <col min="1" max="1" width="5.42578125" style="21" hidden="1" customWidth="1"/>
    <col min="2" max="2" width="3.85546875" style="21" customWidth="1"/>
    <col min="3" max="3" width="2.7109375" style="21" customWidth="1"/>
    <col min="4" max="4" width="18.140625" style="21" customWidth="1"/>
    <col min="5" max="5" width="28.140625" style="21" customWidth="1"/>
    <col min="6" max="7" width="25.28515625" style="21" customWidth="1"/>
    <col min="8" max="9" width="2.7109375" style="21" customWidth="1"/>
    <col min="10" max="10" width="9.140625" style="21"/>
    <col min="11" max="13" width="9.140625" style="21" hidden="1" customWidth="1"/>
    <col min="14" max="16384" width="9.140625" style="21"/>
  </cols>
  <sheetData>
    <row r="2" spans="1:15" s="22" customFormat="1" ht="27.75" customHeight="1" x14ac:dyDescent="0.3">
      <c r="C2" s="25"/>
      <c r="D2" s="26" t="s">
        <v>1</v>
      </c>
      <c r="E2" s="26"/>
      <c r="F2" s="27"/>
      <c r="G2" s="27"/>
      <c r="H2" s="27"/>
      <c r="I2" s="28"/>
    </row>
    <row r="3" spans="1:15" s="22" customFormat="1" ht="18.75" x14ac:dyDescent="0.3">
      <c r="C3" s="29"/>
      <c r="D3" s="30" t="s">
        <v>107</v>
      </c>
      <c r="E3" s="30"/>
      <c r="F3" s="31"/>
      <c r="G3" s="31"/>
      <c r="H3" s="31"/>
      <c r="I3" s="32"/>
    </row>
    <row r="4" spans="1:15" x14ac:dyDescent="0.25">
      <c r="C4" s="33"/>
      <c r="D4" s="34"/>
      <c r="E4" s="34"/>
      <c r="F4" s="34"/>
      <c r="G4" s="34"/>
      <c r="H4" s="34"/>
      <c r="I4" s="35"/>
    </row>
    <row r="5" spans="1:15" ht="15" customHeight="1" x14ac:dyDescent="0.3">
      <c r="C5" s="11"/>
      <c r="D5" s="45" t="s">
        <v>85</v>
      </c>
      <c r="E5" s="47" t="str">
        <f>IF('Section 1'!D9=0,"",'Section 1'!D9)</f>
        <v/>
      </c>
      <c r="F5" s="46"/>
      <c r="G5" s="34"/>
      <c r="H5" s="34"/>
      <c r="I5" s="35"/>
      <c r="L5" s="22"/>
      <c r="M5" s="22"/>
      <c r="N5" s="22"/>
      <c r="O5" s="22"/>
    </row>
    <row r="6" spans="1:15" ht="15" customHeight="1" x14ac:dyDescent="0.25">
      <c r="C6" s="11"/>
      <c r="D6" s="45" t="s">
        <v>86</v>
      </c>
      <c r="E6" s="47" t="str">
        <f>IF(OR('Section 1'!D11=0,'Section 1'!D12=0),"","Quarter "&amp;'Section 1'!D12&amp;", "&amp;'Section 1'!D11)</f>
        <v/>
      </c>
      <c r="F6" s="46"/>
      <c r="G6" s="34"/>
      <c r="H6" s="34"/>
      <c r="I6" s="35"/>
    </row>
    <row r="7" spans="1:15" ht="15" customHeight="1" x14ac:dyDescent="0.25">
      <c r="C7" s="11"/>
      <c r="D7" s="47"/>
      <c r="E7" s="47"/>
      <c r="F7" s="46"/>
      <c r="G7" s="34"/>
      <c r="H7" s="34"/>
      <c r="I7" s="35"/>
    </row>
    <row r="8" spans="1:15" ht="18.75" customHeight="1" x14ac:dyDescent="0.25">
      <c r="C8" s="33"/>
      <c r="D8" s="36" t="s">
        <v>115</v>
      </c>
      <c r="E8" s="36"/>
      <c r="F8" s="34"/>
      <c r="G8" s="34"/>
      <c r="H8" s="34"/>
      <c r="I8" s="35"/>
    </row>
    <row r="9" spans="1:15" ht="22.5" customHeight="1" x14ac:dyDescent="0.25">
      <c r="C9" s="33"/>
      <c r="D9" s="208" t="s">
        <v>116</v>
      </c>
      <c r="E9" s="208"/>
      <c r="F9" s="208"/>
      <c r="G9" s="208"/>
      <c r="H9" s="208"/>
      <c r="I9" s="35"/>
      <c r="L9" s="110" t="s">
        <v>148</v>
      </c>
      <c r="M9" s="110" t="s">
        <v>122</v>
      </c>
    </row>
    <row r="10" spans="1:15" ht="18" customHeight="1" x14ac:dyDescent="0.25">
      <c r="C10" s="33"/>
      <c r="D10" s="191"/>
      <c r="E10" s="192" t="s">
        <v>117</v>
      </c>
      <c r="F10" s="127"/>
      <c r="G10" s="87"/>
      <c r="H10" s="87"/>
      <c r="I10" s="35"/>
      <c r="L10" s="110" t="s">
        <v>171</v>
      </c>
      <c r="M10" s="110">
        <f>IF(ReportQtr&lt;4,IF(D10&lt;&gt;0,1,0),0)</f>
        <v>0</v>
      </c>
    </row>
    <row r="11" spans="1:15" ht="10.5" customHeight="1" x14ac:dyDescent="0.25">
      <c r="C11" s="33"/>
      <c r="D11" s="36"/>
      <c r="E11" s="36"/>
      <c r="F11" s="34"/>
      <c r="G11" s="34"/>
      <c r="H11" s="34"/>
      <c r="I11" s="35"/>
    </row>
    <row r="12" spans="1:15" ht="33.75" customHeight="1" x14ac:dyDescent="0.25">
      <c r="C12" s="33"/>
      <c r="D12" s="207" t="s">
        <v>147</v>
      </c>
      <c r="E12" s="207"/>
      <c r="F12" s="207"/>
      <c r="G12" s="207"/>
      <c r="H12" s="207"/>
      <c r="I12" s="35"/>
    </row>
    <row r="13" spans="1:15" x14ac:dyDescent="0.25">
      <c r="C13" s="33"/>
      <c r="D13" s="209" t="s">
        <v>112</v>
      </c>
      <c r="E13" s="209"/>
      <c r="F13" s="189" t="s">
        <v>113</v>
      </c>
      <c r="G13" s="189" t="s">
        <v>114</v>
      </c>
      <c r="H13" s="84"/>
      <c r="I13" s="35"/>
    </row>
    <row r="14" spans="1:15" x14ac:dyDescent="0.25">
      <c r="C14" s="11"/>
      <c r="D14" s="203" t="s">
        <v>12</v>
      </c>
      <c r="E14" s="203"/>
      <c r="F14" s="187" t="s">
        <v>8</v>
      </c>
      <c r="G14" s="187" t="s">
        <v>8</v>
      </c>
      <c r="H14" s="85"/>
      <c r="I14" s="12"/>
      <c r="K14" s="110" t="s">
        <v>123</v>
      </c>
      <c r="L14" s="110" t="s">
        <v>121</v>
      </c>
      <c r="M14" s="110" t="s">
        <v>122</v>
      </c>
    </row>
    <row r="15" spans="1:15" x14ac:dyDescent="0.25">
      <c r="A15" s="73" t="str">
        <f>IF(D15=0,"",1)</f>
        <v/>
      </c>
      <c r="C15" s="11"/>
      <c r="D15" s="206"/>
      <c r="E15" s="206"/>
      <c r="F15" s="190"/>
      <c r="G15" s="190"/>
      <c r="H15" s="86"/>
      <c r="I15" s="12"/>
      <c r="K15" s="110" t="str">
        <f>IF(D15="","N","Y")</f>
        <v>N</v>
      </c>
      <c r="L15" s="110">
        <f>IF(K15="y",IF(AND(ISBLANK(F15),ISBLANK(G15)),1,0),0)</f>
        <v>0</v>
      </c>
      <c r="M15" s="110">
        <f>IF(ReportQtr&lt;4,IF(OR(K15="Y",F15&gt;0,G15&gt;0),1,0),0)</f>
        <v>0</v>
      </c>
    </row>
    <row r="16" spans="1:15" x14ac:dyDescent="0.25">
      <c r="A16" s="74" t="str">
        <f>IF(D16=0,"",MAX($A$15:A15)+1)</f>
        <v/>
      </c>
      <c r="C16" s="11"/>
      <c r="D16" s="206"/>
      <c r="E16" s="206"/>
      <c r="F16" s="190"/>
      <c r="G16" s="190"/>
      <c r="H16" s="86"/>
      <c r="I16" s="12"/>
      <c r="K16" s="110" t="str">
        <f>IF(D16="","N","Y")</f>
        <v>N</v>
      </c>
      <c r="L16" s="110">
        <f>IF(K16="y",IF(AND(ISBLANK(F16),ISBLANK(G16)),1,0),0)</f>
        <v>0</v>
      </c>
      <c r="M16" s="110">
        <f>IF(ReportQtr&lt;4,IF(OR(K16="Y",F16&gt;0,G16&gt;0),1,0),0)</f>
        <v>0</v>
      </c>
    </row>
    <row r="17" spans="1:13" x14ac:dyDescent="0.25">
      <c r="A17" s="75" t="str">
        <f>IF(D17=0,"",MAX($A$15:A16)+1)</f>
        <v/>
      </c>
      <c r="C17" s="11"/>
      <c r="D17" s="206"/>
      <c r="E17" s="206"/>
      <c r="F17" s="190"/>
      <c r="G17" s="190"/>
      <c r="H17" s="86"/>
      <c r="I17" s="12"/>
      <c r="K17" s="110" t="str">
        <f>IF(D17="","N","Y")</f>
        <v>N</v>
      </c>
      <c r="L17" s="110">
        <f>IF(K17="y",IF(AND(ISBLANK(F17),ISBLANK(G17)),1,0),0)</f>
        <v>0</v>
      </c>
      <c r="M17" s="110">
        <f>IF(ReportQtr&lt;4,IF(OR(K17="Y",F17&gt;0,G17&gt;0),1,0),0)</f>
        <v>0</v>
      </c>
    </row>
    <row r="18" spans="1:13" ht="15.75" customHeight="1" x14ac:dyDescent="0.25">
      <c r="C18" s="17"/>
      <c r="D18" s="18"/>
      <c r="E18" s="18"/>
      <c r="F18" s="18"/>
      <c r="G18" s="18"/>
      <c r="H18" s="18"/>
      <c r="I18" s="19"/>
    </row>
  </sheetData>
  <sheetProtection password="CDE6" sheet="1" objects="1" scenarios="1"/>
  <mergeCells count="7">
    <mergeCell ref="D16:E16"/>
    <mergeCell ref="D17:E17"/>
    <mergeCell ref="D12:H12"/>
    <mergeCell ref="D9:H9"/>
    <mergeCell ref="D13:E13"/>
    <mergeCell ref="D14:E14"/>
    <mergeCell ref="D15:E15"/>
  </mergeCells>
  <dataValidations xWindow="208" yWindow="567" count="6">
    <dataValidation errorStyle="warning" allowBlank="1" errorTitle="U.S. EPA" error="Warning!  The form has auto calculated this value for you.  If you change the value in this cell, you may be misreporting data.  Press cancel to exit this cell without changing the data." sqref="H14 D13"/>
    <dataValidation type="decimal" operator="greaterThanOrEqual" allowBlank="1" showInputMessage="1" showErrorMessage="1" error="Please enter a positive number." prompt="Quantity (kg) of pre-plant methyl bromide being held for the company. " sqref="F15:F17">
      <formula1>0</formula1>
    </dataValidation>
    <dataValidation type="decimal" operator="greaterThanOrEqual" allowBlank="1" showInputMessage="1" showErrorMessage="1" error="Please enter a positive number." prompt="Quantity (kg) of post-harvest methyl bromide being held for the company." sqref="G15:G17">
      <formula1>0</formula1>
    </dataValidation>
    <dataValidation type="decimal" operator="greaterThanOrEqual" allowBlank="1" showInputMessage="1" showErrorMessage="1" error="Please enter a positive number." prompt="Quantity (kg) of critical use methyl bromide owned by the reporting company at the end of the control period." sqref="D10">
      <formula1>0</formula1>
    </dataValidation>
    <dataValidation type="textLength" operator="lessThanOrEqual" allowBlank="1" showInputMessage="1" showErrorMessage="1" prompt="Name of the company for which criticial use methyl bromide is being held." sqref="D15:E15">
      <formula1>200</formula1>
    </dataValidation>
    <dataValidation type="textLength" operator="lessThanOrEqual" allowBlank="1" showInputMessage="1" showErrorMessage="1" prompt="Name of the company for which criticial use methyl bromide is being held." sqref="D16:E17">
      <formula1>200</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5" tint="-0.249977111117893"/>
  </sheetPr>
  <dimension ref="A2:M13"/>
  <sheetViews>
    <sheetView showGridLines="0" topLeftCell="B1" zoomScaleNormal="100" zoomScaleSheetLayoutView="100" workbookViewId="0">
      <selection activeCell="J13" sqref="J13"/>
    </sheetView>
  </sheetViews>
  <sheetFormatPr defaultColWidth="9.140625" defaultRowHeight="15" x14ac:dyDescent="0.25"/>
  <cols>
    <col min="1" max="1" width="3.5703125" style="21" hidden="1" customWidth="1"/>
    <col min="2" max="2" width="4.28515625" style="21" customWidth="1"/>
    <col min="3" max="3" width="2.7109375" style="21" customWidth="1"/>
    <col min="4" max="4" width="15.140625" style="21" customWidth="1"/>
    <col min="5" max="5" width="25.7109375" style="21" customWidth="1"/>
    <col min="6" max="6" width="27.7109375" style="21" customWidth="1"/>
    <col min="7" max="7" width="2.7109375" style="21" customWidth="1"/>
    <col min="8" max="16384" width="9.140625" style="21"/>
  </cols>
  <sheetData>
    <row r="2" spans="1:13" s="22" customFormat="1" ht="27.75" customHeight="1" x14ac:dyDescent="0.3">
      <c r="C2" s="25"/>
      <c r="D2" s="26" t="s">
        <v>1</v>
      </c>
      <c r="E2" s="27"/>
      <c r="F2" s="27"/>
      <c r="G2" s="28"/>
    </row>
    <row r="3" spans="1:13" s="22" customFormat="1" ht="18.75" x14ac:dyDescent="0.3">
      <c r="C3" s="29"/>
      <c r="D3" s="30" t="s">
        <v>107</v>
      </c>
      <c r="E3" s="31"/>
      <c r="F3" s="31"/>
      <c r="G3" s="32"/>
    </row>
    <row r="4" spans="1:13" x14ac:dyDescent="0.25">
      <c r="C4" s="33"/>
      <c r="D4" s="34"/>
      <c r="E4" s="34"/>
      <c r="F4" s="34"/>
      <c r="G4" s="35"/>
    </row>
    <row r="5" spans="1:13" ht="15" customHeight="1" x14ac:dyDescent="0.3">
      <c r="C5" s="11"/>
      <c r="D5" s="45" t="s">
        <v>85</v>
      </c>
      <c r="E5" s="46" t="str">
        <f>IF('Section 1'!D9=0,"",'Section 1'!D9)</f>
        <v/>
      </c>
      <c r="F5" s="34"/>
      <c r="G5" s="35"/>
      <c r="J5" s="22"/>
      <c r="K5" s="22"/>
      <c r="L5" s="22"/>
      <c r="M5" s="22"/>
    </row>
    <row r="6" spans="1:13" ht="15" customHeight="1" x14ac:dyDescent="0.25">
      <c r="C6" s="11"/>
      <c r="D6" s="45" t="s">
        <v>86</v>
      </c>
      <c r="E6" s="46" t="str">
        <f>IF(OR('Section 1'!D11=0,'Section 1'!D12=0),"","Quarter "&amp;'Section 1'!D12&amp;", "&amp;'Section 1'!D11)</f>
        <v/>
      </c>
      <c r="F6" s="34"/>
      <c r="G6" s="35"/>
    </row>
    <row r="7" spans="1:13" ht="15" customHeight="1" x14ac:dyDescent="0.25">
      <c r="C7" s="11"/>
      <c r="D7" s="47"/>
      <c r="E7" s="46"/>
      <c r="F7" s="34"/>
      <c r="G7" s="35"/>
    </row>
    <row r="8" spans="1:13" ht="15.75" x14ac:dyDescent="0.25">
      <c r="C8" s="33"/>
      <c r="D8" s="36" t="s">
        <v>106</v>
      </c>
      <c r="E8" s="34"/>
      <c r="F8" s="34"/>
      <c r="G8" s="35"/>
    </row>
    <row r="9" spans="1:13" ht="34.15" customHeight="1" x14ac:dyDescent="0.25">
      <c r="C9" s="33"/>
      <c r="D9" s="208" t="s">
        <v>25</v>
      </c>
      <c r="E9" s="208"/>
      <c r="F9" s="208"/>
      <c r="G9" s="35"/>
    </row>
    <row r="10" spans="1:13" ht="21" customHeight="1" x14ac:dyDescent="0.25">
      <c r="C10" s="33"/>
      <c r="D10" s="209" t="s">
        <v>5</v>
      </c>
      <c r="E10" s="210" t="s">
        <v>105</v>
      </c>
      <c r="F10" s="210"/>
      <c r="G10" s="35"/>
    </row>
    <row r="11" spans="1:13" ht="21" customHeight="1" x14ac:dyDescent="0.25">
      <c r="C11" s="11"/>
      <c r="D11" s="209"/>
      <c r="E11" s="193" t="s">
        <v>100</v>
      </c>
      <c r="F11" s="193" t="s">
        <v>101</v>
      </c>
      <c r="G11" s="12"/>
    </row>
    <row r="12" spans="1:13" ht="15" customHeight="1" x14ac:dyDescent="0.25">
      <c r="A12" s="48">
        <v>1</v>
      </c>
      <c r="C12" s="11"/>
      <c r="D12" s="194" t="s">
        <v>150</v>
      </c>
      <c r="E12" s="195">
        <f>'Section 2'!I13</f>
        <v>0</v>
      </c>
      <c r="F12" s="195">
        <f>'Section 2'!J13</f>
        <v>0</v>
      </c>
      <c r="G12" s="12"/>
    </row>
    <row r="13" spans="1:13" ht="74.45" customHeight="1" x14ac:dyDescent="0.25">
      <c r="C13" s="17"/>
      <c r="D13" s="18"/>
      <c r="E13" s="18"/>
      <c r="F13" s="18"/>
      <c r="G13" s="19"/>
    </row>
  </sheetData>
  <sheetProtection password="CDE6" sheet="1" objects="1" scenarios="1"/>
  <mergeCells count="3">
    <mergeCell ref="D9:F9"/>
    <mergeCell ref="D10:D11"/>
    <mergeCell ref="E10:F10"/>
  </mergeCells>
  <dataValidations count="3">
    <dataValidation errorStyle="warning" allowBlank="1" errorTitle="U.S. EPA" error="Warning!  The form has auto calculated this value for you.  If you change the value in this cell, you may be misreporting data.  Press cancel to exit this cell without changing the data." sqref="D10 E11:F11"/>
    <dataValidation errorStyle="warning" allowBlank="1" showInputMessage="1" errorTitle="U.S. EPA" error="Warning!  The form has auto calculated this value for you.  If you change the value in this cell, you may be misreporting data.  Press cancel to exit this cell without changing the data." prompt="This field is auto-populated." sqref="D12"/>
    <dataValidation allowBlank="1" showInputMessage="1" showErrorMessage="1" prompt="This field is auto-populated." sqref="E12 F12"/>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O27"/>
  <sheetViews>
    <sheetView workbookViewId="0">
      <selection activeCell="E4" sqref="E4"/>
    </sheetView>
  </sheetViews>
  <sheetFormatPr defaultColWidth="9.140625" defaultRowHeight="12.75" x14ac:dyDescent="0.2"/>
  <cols>
    <col min="1" max="1" width="4.7109375" style="3" customWidth="1"/>
    <col min="2" max="2" width="13.28515625" style="3" bestFit="1" customWidth="1"/>
    <col min="3" max="3" width="17.42578125" style="3" bestFit="1" customWidth="1"/>
    <col min="4" max="4" width="12.7109375" style="3" bestFit="1" customWidth="1"/>
    <col min="5" max="5" width="12.7109375" style="3" customWidth="1"/>
    <col min="6" max="6" width="8.7109375" style="3" bestFit="1" customWidth="1"/>
    <col min="7" max="7" width="13.42578125" style="3" bestFit="1" customWidth="1"/>
    <col min="8" max="8" width="10.28515625" style="3" customWidth="1"/>
    <col min="9" max="9" width="15.7109375" style="3" customWidth="1"/>
    <col min="10" max="10" width="9.140625" style="3"/>
    <col min="11" max="11" width="23" style="3" bestFit="1" customWidth="1"/>
    <col min="12" max="12" width="9.85546875" style="3" customWidth="1"/>
    <col min="13" max="13" width="9.140625" style="3"/>
    <col min="14" max="14" width="13.28515625" style="3" customWidth="1"/>
    <col min="15" max="15" width="9.140625" style="3"/>
    <col min="16" max="16" width="13.42578125" style="3" customWidth="1"/>
    <col min="17" max="16384" width="9.140625" style="3"/>
  </cols>
  <sheetData>
    <row r="1" spans="2:15" x14ac:dyDescent="0.2">
      <c r="N1" s="124" t="s">
        <v>138</v>
      </c>
    </row>
    <row r="2" spans="2:15" ht="26.25" x14ac:dyDescent="0.25">
      <c r="B2" s="63" t="s">
        <v>5</v>
      </c>
      <c r="C2" s="64" t="s">
        <v>15</v>
      </c>
      <c r="D2" s="63" t="s">
        <v>17</v>
      </c>
      <c r="E2" s="64" t="s">
        <v>28</v>
      </c>
      <c r="F2" s="67" t="s">
        <v>18</v>
      </c>
      <c r="G2" s="63" t="s">
        <v>11</v>
      </c>
      <c r="H2" s="129" t="s">
        <v>152</v>
      </c>
      <c r="I2" s="129" t="s">
        <v>153</v>
      </c>
      <c r="K2" s="50" t="s">
        <v>27</v>
      </c>
      <c r="L2" s="50" t="s">
        <v>38</v>
      </c>
      <c r="N2" s="70"/>
      <c r="O2" s="88" t="s">
        <v>137</v>
      </c>
    </row>
    <row r="3" spans="2:15" x14ac:dyDescent="0.2">
      <c r="B3" s="51" t="s">
        <v>150</v>
      </c>
      <c r="C3" s="65" t="s">
        <v>21</v>
      </c>
      <c r="D3" s="51">
        <v>2018</v>
      </c>
      <c r="E3" s="65">
        <f ca="1">YEAR(TODAY())</f>
        <v>2018</v>
      </c>
      <c r="F3" s="51">
        <v>1</v>
      </c>
      <c r="G3" s="51" t="s">
        <v>14</v>
      </c>
      <c r="H3" s="130" t="str">
        <f ca="1">MONTH(SubDate)&amp;"-"&amp;DAY(SubDate)&amp;"-"&amp;YEAR(SubDate)</f>
        <v>5-22-2018</v>
      </c>
      <c r="I3" s="130" t="s">
        <v>50</v>
      </c>
      <c r="K3" s="51" t="s">
        <v>40</v>
      </c>
      <c r="L3" s="51" t="s">
        <v>65</v>
      </c>
      <c r="N3" s="89" t="s">
        <v>139</v>
      </c>
      <c r="O3" s="88">
        <f>IF(MAX(OutputForCSV!A2:A2)=0,1,MAX(OutputForCSV!A2:A2))</f>
        <v>1</v>
      </c>
    </row>
    <row r="4" spans="2:15" x14ac:dyDescent="0.2">
      <c r="B4" s="5"/>
      <c r="C4" s="51" t="s">
        <v>22</v>
      </c>
      <c r="D4" s="51">
        <v>2019</v>
      </c>
      <c r="F4" s="51">
        <v>2</v>
      </c>
      <c r="G4" s="51" t="s">
        <v>23</v>
      </c>
      <c r="K4" s="51" t="s">
        <v>50</v>
      </c>
      <c r="L4" s="51" t="s">
        <v>67</v>
      </c>
      <c r="N4" s="89" t="s">
        <v>140</v>
      </c>
      <c r="O4" s="88" t="str">
        <f>OutputForCSV!A3</f>
        <v/>
      </c>
    </row>
    <row r="5" spans="2:15" x14ac:dyDescent="0.2">
      <c r="B5" s="5"/>
      <c r="D5" s="51">
        <v>2020</v>
      </c>
      <c r="F5" s="51">
        <v>3</v>
      </c>
      <c r="G5" s="51" t="s">
        <v>99</v>
      </c>
      <c r="K5" s="51" t="s">
        <v>39</v>
      </c>
      <c r="L5" s="51" t="s">
        <v>66</v>
      </c>
      <c r="N5" s="89" t="s">
        <v>141</v>
      </c>
      <c r="O5" s="88">
        <f>MAX(OutputForCSV!A3:A12)</f>
        <v>0</v>
      </c>
    </row>
    <row r="6" spans="2:15" x14ac:dyDescent="0.2">
      <c r="B6" s="5"/>
      <c r="F6" s="51">
        <v>4</v>
      </c>
      <c r="G6" s="51" t="s">
        <v>104</v>
      </c>
      <c r="K6" s="51" t="s">
        <v>41</v>
      </c>
      <c r="L6" s="51" t="s">
        <v>68</v>
      </c>
      <c r="N6" s="89" t="s">
        <v>144</v>
      </c>
      <c r="O6" s="88" t="str">
        <f>OutputForCSV!A13</f>
        <v/>
      </c>
    </row>
    <row r="7" spans="2:15" x14ac:dyDescent="0.2">
      <c r="B7" s="5"/>
      <c r="G7" s="89" t="s">
        <v>103</v>
      </c>
      <c r="K7" s="51" t="s">
        <v>51</v>
      </c>
      <c r="L7" s="51" t="s">
        <v>69</v>
      </c>
      <c r="N7" s="89" t="s">
        <v>145</v>
      </c>
      <c r="O7" s="88">
        <f>MAX(OutputForCSV!A13:A16)</f>
        <v>0</v>
      </c>
    </row>
    <row r="8" spans="2:15" x14ac:dyDescent="0.2">
      <c r="B8" s="5"/>
      <c r="K8" s="51" t="s">
        <v>42</v>
      </c>
      <c r="L8" s="51" t="s">
        <v>70</v>
      </c>
      <c r="N8" s="89" t="s">
        <v>142</v>
      </c>
      <c r="O8" s="88">
        <f>IF(MAX(TempOutput!A2:A16)=0,1,MAX(TempOutput!A2:A16))</f>
        <v>1</v>
      </c>
    </row>
    <row r="9" spans="2:15" x14ac:dyDescent="0.2">
      <c r="B9" s="5"/>
      <c r="K9" s="51" t="s">
        <v>43</v>
      </c>
      <c r="L9" s="51" t="s">
        <v>71</v>
      </c>
      <c r="N9" s="89" t="s">
        <v>143</v>
      </c>
      <c r="O9" s="88">
        <f>IF(O3=0,2,O3+1)</f>
        <v>2</v>
      </c>
    </row>
    <row r="10" spans="2:15" x14ac:dyDescent="0.2">
      <c r="B10" s="5"/>
      <c r="K10" s="51" t="s">
        <v>52</v>
      </c>
      <c r="L10" s="51" t="s">
        <v>72</v>
      </c>
      <c r="N10" s="89" t="s">
        <v>146</v>
      </c>
      <c r="O10" s="88">
        <f>ROWS(OutputForCSV!A1:A12)-COUNTIF(OutputForCSV!A2:A12,"")+1</f>
        <v>2</v>
      </c>
    </row>
    <row r="11" spans="2:15" x14ac:dyDescent="0.2">
      <c r="B11" s="5"/>
      <c r="K11" s="51" t="s">
        <v>44</v>
      </c>
      <c r="L11" s="51" t="s">
        <v>73</v>
      </c>
    </row>
    <row r="12" spans="2:15" x14ac:dyDescent="0.2">
      <c r="B12" s="5"/>
      <c r="K12" s="51" t="s">
        <v>45</v>
      </c>
      <c r="L12" s="51" t="s">
        <v>74</v>
      </c>
    </row>
    <row r="13" spans="2:15" x14ac:dyDescent="0.2">
      <c r="B13" s="5"/>
      <c r="K13" s="51" t="s">
        <v>46</v>
      </c>
      <c r="L13" s="51" t="s">
        <v>77</v>
      </c>
    </row>
    <row r="14" spans="2:15" x14ac:dyDescent="0.2">
      <c r="B14" s="5"/>
      <c r="K14" s="51" t="s">
        <v>53</v>
      </c>
      <c r="L14" s="51" t="s">
        <v>76</v>
      </c>
    </row>
    <row r="15" spans="2:15" x14ac:dyDescent="0.2">
      <c r="B15" s="5"/>
      <c r="K15" s="51" t="s">
        <v>48</v>
      </c>
      <c r="L15" s="51" t="s">
        <v>75</v>
      </c>
    </row>
    <row r="16" spans="2:15" x14ac:dyDescent="0.2">
      <c r="B16" s="5"/>
      <c r="K16" s="51" t="s">
        <v>47</v>
      </c>
      <c r="L16" s="51" t="s">
        <v>80</v>
      </c>
    </row>
    <row r="17" spans="2:12" x14ac:dyDescent="0.2">
      <c r="B17" s="5"/>
      <c r="K17" s="51" t="s">
        <v>54</v>
      </c>
      <c r="L17" s="51" t="s">
        <v>79</v>
      </c>
    </row>
    <row r="18" spans="2:12" x14ac:dyDescent="0.2">
      <c r="B18" s="5"/>
      <c r="K18" s="51" t="s">
        <v>49</v>
      </c>
      <c r="L18" s="51" t="s">
        <v>78</v>
      </c>
    </row>
    <row r="19" spans="2:12" x14ac:dyDescent="0.2">
      <c r="B19" s="5"/>
      <c r="K19" s="51" t="s">
        <v>55</v>
      </c>
      <c r="L19" s="51" t="s">
        <v>83</v>
      </c>
    </row>
    <row r="20" spans="2:12" x14ac:dyDescent="0.2">
      <c r="B20" s="5"/>
      <c r="K20" s="51" t="s">
        <v>56</v>
      </c>
      <c r="L20" s="51" t="s">
        <v>82</v>
      </c>
    </row>
    <row r="21" spans="2:12" x14ac:dyDescent="0.2">
      <c r="B21" s="5"/>
      <c r="K21" s="51" t="s">
        <v>57</v>
      </c>
      <c r="L21" s="51" t="s">
        <v>81</v>
      </c>
    </row>
    <row r="22" spans="2:12" x14ac:dyDescent="0.2">
      <c r="B22" s="5"/>
      <c r="K22" s="51" t="s">
        <v>59</v>
      </c>
      <c r="L22" s="51" t="s">
        <v>62</v>
      </c>
    </row>
    <row r="23" spans="2:12" x14ac:dyDescent="0.2">
      <c r="B23" s="5"/>
      <c r="K23" s="51" t="s">
        <v>60</v>
      </c>
      <c r="L23" s="51" t="s">
        <v>63</v>
      </c>
    </row>
    <row r="24" spans="2:12" x14ac:dyDescent="0.2">
      <c r="B24" s="5"/>
      <c r="K24" s="51" t="s">
        <v>61</v>
      </c>
      <c r="L24" s="51" t="s">
        <v>84</v>
      </c>
    </row>
    <row r="25" spans="2:12" x14ac:dyDescent="0.2">
      <c r="B25" s="5"/>
      <c r="K25" s="51" t="s">
        <v>58</v>
      </c>
      <c r="L25" s="51" t="s">
        <v>64</v>
      </c>
    </row>
    <row r="26" spans="2:12" x14ac:dyDescent="0.2">
      <c r="B26" s="5"/>
    </row>
    <row r="27" spans="2:12" x14ac:dyDescent="0.2">
      <c r="B27" s="5"/>
    </row>
  </sheetData>
  <sheetProtection algorithmName="SHA-512" hashValue="WQGA1cFuzcjnfN8TBtLrz+j0HScYAyhfDaSLH2XMWi/dMrxXknrmTJhDAVpIkti9ePIAGwto4LwnwP+Dfrh5Cw==" saltValue="KO/zJrHjOqJE1YZpk+ekeQ==" spinCount="100000" sheet="1" objects="1" scenarios="1"/>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B1:K27"/>
  <sheetViews>
    <sheetView workbookViewId="0">
      <selection activeCell="D27" sqref="D27"/>
    </sheetView>
  </sheetViews>
  <sheetFormatPr defaultRowHeight="15" x14ac:dyDescent="0.25"/>
  <cols>
    <col min="3" max="3" width="41.42578125" customWidth="1"/>
    <col min="4" max="4" width="20.85546875" customWidth="1"/>
    <col min="5" max="5" width="20" customWidth="1"/>
    <col min="8" max="9" width="10.28515625" customWidth="1"/>
  </cols>
  <sheetData>
    <row r="1" spans="2:11" x14ac:dyDescent="0.25">
      <c r="B1" s="90"/>
    </row>
    <row r="2" spans="2:11" ht="45" x14ac:dyDescent="0.25">
      <c r="B2" s="68" t="s">
        <v>87</v>
      </c>
      <c r="C2" s="68" t="s">
        <v>88</v>
      </c>
      <c r="D2" s="69" t="s">
        <v>33</v>
      </c>
      <c r="E2" s="70"/>
    </row>
    <row r="3" spans="2:11" x14ac:dyDescent="0.25">
      <c r="B3" s="70" t="s">
        <v>29</v>
      </c>
      <c r="C3" s="105" t="s">
        <v>131</v>
      </c>
      <c r="D3" s="70">
        <f ca="1">IF(SUM('Section 1'!F9:F12)&gt;0,1,0)</f>
        <v>1</v>
      </c>
      <c r="E3" s="70" t="s">
        <v>119</v>
      </c>
    </row>
    <row r="4" spans="2:11" x14ac:dyDescent="0.25">
      <c r="B4" s="68" t="s">
        <v>31</v>
      </c>
      <c r="C4" s="103" t="s">
        <v>34</v>
      </c>
      <c r="D4" s="109" t="s">
        <v>132</v>
      </c>
      <c r="E4" s="68" t="s">
        <v>34</v>
      </c>
    </row>
    <row r="5" spans="2:11" x14ac:dyDescent="0.25">
      <c r="B5" s="70" t="s">
        <v>31</v>
      </c>
      <c r="C5" s="106" t="s">
        <v>124</v>
      </c>
      <c r="D5" s="70">
        <f>IF('Section 2'!Q13="N",1,0)</f>
        <v>1</v>
      </c>
      <c r="E5" s="70" t="s">
        <v>120</v>
      </c>
    </row>
    <row r="6" spans="2:11" s="90" customFormat="1" x14ac:dyDescent="0.25">
      <c r="B6" s="70" t="s">
        <v>37</v>
      </c>
      <c r="C6" s="107" t="s">
        <v>126</v>
      </c>
      <c r="D6" s="70">
        <f>'Section 2'!S13</f>
        <v>0</v>
      </c>
      <c r="E6" s="70" t="s">
        <v>119</v>
      </c>
    </row>
    <row r="7" spans="2:11" s="90" customFormat="1" x14ac:dyDescent="0.25">
      <c r="B7" s="70" t="s">
        <v>37</v>
      </c>
      <c r="C7" s="108" t="s">
        <v>36</v>
      </c>
      <c r="D7" s="70">
        <f>IF(SUM('Section 3'!M15:M24)&gt;0,1,0)</f>
        <v>0</v>
      </c>
      <c r="E7" s="70" t="s">
        <v>119</v>
      </c>
    </row>
    <row r="8" spans="2:11" x14ac:dyDescent="0.25">
      <c r="B8" s="70" t="s">
        <v>37</v>
      </c>
      <c r="C8" s="108" t="s">
        <v>118</v>
      </c>
      <c r="D8" s="70">
        <f>IF(SUM('Section 3'!P15:P24)&gt;0,1,0)</f>
        <v>0</v>
      </c>
      <c r="E8" s="70" t="s">
        <v>119</v>
      </c>
      <c r="K8" s="90"/>
    </row>
    <row r="9" spans="2:11" x14ac:dyDescent="0.25">
      <c r="B9" s="70" t="s">
        <v>37</v>
      </c>
      <c r="C9" s="108" t="s">
        <v>91</v>
      </c>
      <c r="D9" s="70">
        <f>IF(SUM('Section 3'!N15:N24)&gt;0,1,0)</f>
        <v>0</v>
      </c>
      <c r="E9" s="70" t="s">
        <v>119</v>
      </c>
    </row>
    <row r="10" spans="2:11" s="90" customFormat="1" x14ac:dyDescent="0.25">
      <c r="B10" s="70" t="s">
        <v>37</v>
      </c>
      <c r="C10" s="104" t="s">
        <v>158</v>
      </c>
      <c r="D10" s="70">
        <f>IF(SUM('Section 3'!O15:O24)&gt;0,1,0)</f>
        <v>0</v>
      </c>
      <c r="E10" s="70" t="s">
        <v>119</v>
      </c>
    </row>
    <row r="11" spans="2:11" x14ac:dyDescent="0.25">
      <c r="B11" s="68" t="s">
        <v>37</v>
      </c>
      <c r="C11" s="68" t="s">
        <v>34</v>
      </c>
      <c r="D11" s="103">
        <f>IF(SUM(D6:D10)&gt;0,1,0)</f>
        <v>0</v>
      </c>
      <c r="E11" s="68" t="s">
        <v>34</v>
      </c>
    </row>
    <row r="12" spans="2:11" s="90" customFormat="1" x14ac:dyDescent="0.25">
      <c r="B12" s="70" t="s">
        <v>37</v>
      </c>
      <c r="C12" s="107" t="s">
        <v>133</v>
      </c>
      <c r="D12" s="70">
        <f>'Section 2'!R13</f>
        <v>0</v>
      </c>
      <c r="E12" s="70" t="s">
        <v>120</v>
      </c>
    </row>
    <row r="13" spans="2:11" s="90" customFormat="1" x14ac:dyDescent="0.25">
      <c r="B13" s="70" t="s">
        <v>37</v>
      </c>
      <c r="C13" s="104" t="s">
        <v>128</v>
      </c>
      <c r="D13" s="70">
        <f>IF(SUM('Section 3'!Q15:Q24)&gt;0,1,0)</f>
        <v>0</v>
      </c>
      <c r="E13" s="70" t="s">
        <v>120</v>
      </c>
      <c r="K13"/>
    </row>
    <row r="14" spans="2:11" x14ac:dyDescent="0.25">
      <c r="B14" s="70" t="s">
        <v>125</v>
      </c>
      <c r="C14" s="105" t="s">
        <v>121</v>
      </c>
      <c r="D14" s="70" t="s">
        <v>172</v>
      </c>
      <c r="E14" s="70" t="s">
        <v>119</v>
      </c>
      <c r="K14" s="90"/>
    </row>
    <row r="15" spans="2:11" x14ac:dyDescent="0.25">
      <c r="B15" s="70" t="s">
        <v>125</v>
      </c>
      <c r="C15" s="105" t="s">
        <v>122</v>
      </c>
      <c r="D15" s="70" t="s">
        <v>173</v>
      </c>
      <c r="E15" s="70" t="s">
        <v>119</v>
      </c>
    </row>
    <row r="16" spans="2:11" s="90" customFormat="1" x14ac:dyDescent="0.25">
      <c r="B16" s="70" t="s">
        <v>125</v>
      </c>
      <c r="C16" s="105" t="s">
        <v>148</v>
      </c>
      <c r="D16" s="70" t="str">
        <f>'Section 4'!L10</f>
        <v>IF(ReportQtr=4,IF(ISBLANK(D10),1,0),0)</v>
      </c>
      <c r="E16" s="70" t="s">
        <v>119</v>
      </c>
    </row>
    <row r="17" spans="2:5" x14ac:dyDescent="0.25">
      <c r="B17" s="68" t="s">
        <v>125</v>
      </c>
      <c r="C17" s="68" t="s">
        <v>34</v>
      </c>
      <c r="D17" s="103" t="s">
        <v>174</v>
      </c>
      <c r="E17" s="68" t="s">
        <v>34</v>
      </c>
    </row>
    <row r="18" spans="2:5" x14ac:dyDescent="0.25">
      <c r="B18" s="68" t="s">
        <v>32</v>
      </c>
      <c r="C18" s="68" t="s">
        <v>34</v>
      </c>
      <c r="D18" s="68">
        <f ca="1">IF(SUM(Sec1Status,Sec2Error,Sec3Error,Sec4Error)&gt;0,1,0)</f>
        <v>1</v>
      </c>
      <c r="E18" s="68" t="s">
        <v>34</v>
      </c>
    </row>
    <row r="23" spans="2:5" x14ac:dyDescent="0.25">
      <c r="B23" s="78" t="s">
        <v>97</v>
      </c>
      <c r="C23" s="77"/>
    </row>
    <row r="24" spans="2:5" x14ac:dyDescent="0.25">
      <c r="B24" s="71" t="s">
        <v>31</v>
      </c>
      <c r="C24" s="72" t="s">
        <v>134</v>
      </c>
      <c r="D24" s="76">
        <f>SUM('Section 2'!D13:N13)-SUM(OutputForCSV!E2:O2)</f>
        <v>0</v>
      </c>
    </row>
    <row r="25" spans="2:5" x14ac:dyDescent="0.25">
      <c r="B25" s="71" t="s">
        <v>37</v>
      </c>
      <c r="C25" s="72" t="s">
        <v>94</v>
      </c>
      <c r="D25" s="76">
        <f>SUMIF('Section 3'!L15:L24,"Y",'Section 3'!F15:F24)-SUM(OutputForCSV!F3:F12)</f>
        <v>0</v>
      </c>
    </row>
    <row r="26" spans="2:5" s="90" customFormat="1" x14ac:dyDescent="0.25">
      <c r="B26" s="71" t="s">
        <v>125</v>
      </c>
      <c r="C26" s="72" t="s">
        <v>135</v>
      </c>
      <c r="D26" s="76">
        <f>SUMIF('Section 4'!K15:K17,"Y",'Section 4'!F15:F17)+SUMIF('Section 4'!K15:K17,"Y",'Section 4'!G15:G17)-SUM(OutputForCSV!E14:F16)</f>
        <v>0</v>
      </c>
    </row>
    <row r="27" spans="2:5" x14ac:dyDescent="0.25">
      <c r="B27" s="71" t="s">
        <v>95</v>
      </c>
      <c r="C27" s="72" t="s">
        <v>96</v>
      </c>
      <c r="D27" s="76">
        <f>SUM(D24:D25)</f>
        <v>0</v>
      </c>
    </row>
  </sheetData>
  <sheetProtection password="CDE6" sheet="1" objects="1" scenarios="1"/>
  <conditionalFormatting sqref="D24:D26">
    <cfRule type="cellIs" dxfId="3" priority="3" operator="notEqual">
      <formula>0</formula>
    </cfRule>
    <cfRule type="cellIs" dxfId="2" priority="4" operator="equal">
      <formula>0</formula>
    </cfRule>
  </conditionalFormatting>
  <conditionalFormatting sqref="D27">
    <cfRule type="cellIs" dxfId="1" priority="1" operator="notEqual">
      <formula>0</formula>
    </cfRule>
    <cfRule type="cellIs" dxfId="0" priority="2" operator="equal">
      <formula>0</formula>
    </cfRule>
  </conditionalFormatting>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BZ17"/>
  <sheetViews>
    <sheetView workbookViewId="0">
      <selection activeCell="E6" sqref="E6"/>
    </sheetView>
  </sheetViews>
  <sheetFormatPr defaultRowHeight="15" x14ac:dyDescent="0.25"/>
  <cols>
    <col min="1" max="1" width="5.5703125" style="90" bestFit="1" customWidth="1"/>
    <col min="2" max="2" width="6.140625" customWidth="1"/>
    <col min="3" max="3" width="6.140625" style="117" customWidth="1"/>
    <col min="4" max="12" width="18.5703125" style="117" customWidth="1"/>
    <col min="13" max="15" width="11.5703125" style="117" customWidth="1"/>
    <col min="16" max="78" width="9.140625" style="117"/>
  </cols>
  <sheetData>
    <row r="1" spans="1:78" x14ac:dyDescent="0.25">
      <c r="A1" s="113" t="s">
        <v>137</v>
      </c>
      <c r="B1" t="s">
        <v>30</v>
      </c>
      <c r="C1" s="111">
        <v>1</v>
      </c>
      <c r="D1" s="115" t="s">
        <v>67</v>
      </c>
      <c r="E1" s="128" t="s">
        <v>170</v>
      </c>
      <c r="F1" s="116">
        <f ca="1">'Section 1'!D5</f>
        <v>43242</v>
      </c>
      <c r="G1" s="115">
        <f>'Section 1'!D9</f>
        <v>0</v>
      </c>
      <c r="H1" s="115">
        <f>'Section 1'!D10</f>
        <v>0</v>
      </c>
      <c r="I1" s="115">
        <f>'Section 1'!D11</f>
        <v>0</v>
      </c>
      <c r="J1" s="115">
        <f>'Section 1'!D12</f>
        <v>0</v>
      </c>
      <c r="P1" s="117" t="s">
        <v>90</v>
      </c>
    </row>
    <row r="2" spans="1:78" x14ac:dyDescent="0.25">
      <c r="A2" s="114" t="str">
        <f>IF(D2="","",ROWS($A$1:A2))</f>
        <v/>
      </c>
      <c r="B2" s="49">
        <v>1</v>
      </c>
      <c r="C2" s="112" t="str">
        <f>IF(D2="","",2)</f>
        <v/>
      </c>
      <c r="D2" s="118" t="str">
        <f>IF(O2="","","CH3Br")</f>
        <v/>
      </c>
      <c r="E2" s="173" t="str">
        <f>IFERROR(VLOOKUP($B2,'Section 2'!$A$13:$N$13,COLUMNS('Section 2'!$A$13:D$13),0),"")</f>
        <v/>
      </c>
      <c r="F2" s="173" t="str">
        <f>IFERROR(VLOOKUP($B2,'Section 2'!$A$13:$N$13,COLUMNS('Section 2'!$A$13:E$13),0),"")</f>
        <v/>
      </c>
      <c r="G2" s="173" t="str">
        <f>IFERROR(VLOOKUP($B2,'Section 2'!$A$13:$N$13,COLUMNS('Section 2'!$A$13:F$13),0),"")</f>
        <v/>
      </c>
      <c r="H2" s="173" t="str">
        <f>IFERROR(VLOOKUP($B2,'Section 2'!$A$13:$N$13,COLUMNS('Section 2'!$A$13:G$13),0),"")</f>
        <v/>
      </c>
      <c r="I2" s="173" t="str">
        <f>IFERROR(VLOOKUP($B2,'Section 2'!$A$13:$N$13,COLUMNS('Section 2'!$A$13:H$13),0),"")</f>
        <v/>
      </c>
      <c r="J2" s="173" t="str">
        <f>IFERROR(VLOOKUP($B2,'Section 2'!$A$13:$N$13,COLUMNS('Section 2'!$A$13:I$13),0),"")</f>
        <v/>
      </c>
      <c r="K2" s="173" t="str">
        <f>IFERROR(VLOOKUP($B2,'Section 2'!$A$13:$N$13,COLUMNS('Section 2'!$A$13:J$13),0),"")</f>
        <v/>
      </c>
      <c r="L2" s="173" t="str">
        <f>IFERROR(VLOOKUP($B2,'Section 2'!$A$13:$N$13,COLUMNS('Section 2'!$A$13:K$13),0),"")</f>
        <v/>
      </c>
      <c r="M2" s="173" t="str">
        <f>IFERROR(VLOOKUP($B2,'Section 2'!$A$13:$N$13,COLUMNS('Section 2'!$A$13:L$13),0),"")</f>
        <v/>
      </c>
      <c r="N2" s="173" t="str">
        <f>IFERROR(VLOOKUP($B2,'Section 2'!$A$13:$N$13,COLUMNS('Section 2'!$A$13:M$13),0),"")</f>
        <v/>
      </c>
      <c r="O2" s="173" t="str">
        <f>IFERROR(VLOOKUP($B2,'Section 2'!$A$13:$N$13,COLUMNS('Section 2'!$A$13:N$13),0),"")</f>
        <v/>
      </c>
    </row>
    <row r="3" spans="1:78" x14ac:dyDescent="0.25">
      <c r="A3" s="114" t="str">
        <f>IF(D3="","",ROWS($A$1:A3))</f>
        <v/>
      </c>
      <c r="B3" s="49">
        <v>1</v>
      </c>
      <c r="C3" s="125" t="str">
        <f>IF(D3="","",3)</f>
        <v/>
      </c>
      <c r="D3" s="119" t="str">
        <f>IF(E3="","","CH3Br")</f>
        <v/>
      </c>
      <c r="E3" s="120" t="str">
        <f>IFERROR(VLOOKUP($B3,'Section 3'!$A$15:$G$24,COLUMNS('Section 3'!$A$15:D$15),0),"")</f>
        <v/>
      </c>
      <c r="F3" s="125" t="str">
        <f>IFERROR(VLOOKUP($B3,'Section 3'!$A$15:$G$24,COLUMNS('Section 3'!$A$15:F$15),0),"")</f>
        <v/>
      </c>
      <c r="G3" s="120" t="str">
        <f>IFERROR(VLOOKUP($B3,'Section 3'!$A$15:$G$24,COLUMNS('Section 3'!$A$15:G$15),0),"")</f>
        <v/>
      </c>
    </row>
    <row r="4" spans="1:78" x14ac:dyDescent="0.25">
      <c r="A4" s="114" t="str">
        <f>IF(D4="","",ROWS($A$1:A4))</f>
        <v/>
      </c>
      <c r="B4" s="49">
        <v>2</v>
      </c>
      <c r="C4" s="125" t="str">
        <f t="shared" ref="C4:C12" si="0">IF(D4="","",3)</f>
        <v/>
      </c>
      <c r="D4" s="119" t="str">
        <f t="shared" ref="D4:D12" si="1">IF(E4="","","CH3Br")</f>
        <v/>
      </c>
      <c r="E4" s="120" t="str">
        <f>IFERROR(VLOOKUP($B4,'Section 3'!$A$15:$G$24,COLUMNS('Section 3'!$A$15:D$15),0),"")</f>
        <v/>
      </c>
      <c r="F4" s="125" t="str">
        <f>IFERROR(VLOOKUP($B4,'Section 3'!$A$15:$G$24,COLUMNS('Section 3'!$A$15:F$15),0),"")</f>
        <v/>
      </c>
      <c r="G4" s="120" t="str">
        <f>IFERROR(VLOOKUP($B4,'Section 3'!$A$15:$G$24,COLUMNS('Section 3'!$A$15:G$15),0),"")</f>
        <v/>
      </c>
    </row>
    <row r="5" spans="1:78" x14ac:dyDescent="0.25">
      <c r="A5" s="114" t="str">
        <f>IF(D5="","",ROWS($A$1:A5))</f>
        <v/>
      </c>
      <c r="B5" s="49">
        <v>3</v>
      </c>
      <c r="C5" s="125" t="str">
        <f t="shared" si="0"/>
        <v/>
      </c>
      <c r="D5" s="119" t="str">
        <f t="shared" si="1"/>
        <v/>
      </c>
      <c r="E5" s="120" t="str">
        <f>IFERROR(VLOOKUP($B5,'Section 3'!$A$15:$G$24,COLUMNS('Section 3'!$A$15:D$15),0),"")</f>
        <v/>
      </c>
      <c r="F5" s="125" t="str">
        <f>IFERROR(VLOOKUP($B5,'Section 3'!$A$15:$G$24,COLUMNS('Section 3'!$A$15:F$15),0),"")</f>
        <v/>
      </c>
      <c r="G5" s="120" t="str">
        <f>IFERROR(VLOOKUP($B5,'Section 3'!$A$15:$G$24,COLUMNS('Section 3'!$A$15:G$15),0),"")</f>
        <v/>
      </c>
    </row>
    <row r="6" spans="1:78" x14ac:dyDescent="0.25">
      <c r="A6" s="114" t="str">
        <f>IF(D6="","",ROWS($A$1:A6))</f>
        <v/>
      </c>
      <c r="B6" s="49">
        <v>4</v>
      </c>
      <c r="C6" s="125" t="str">
        <f t="shared" si="0"/>
        <v/>
      </c>
      <c r="D6" s="119" t="str">
        <f t="shared" si="1"/>
        <v/>
      </c>
      <c r="E6" s="120" t="str">
        <f>IFERROR(VLOOKUP($B6,'Section 3'!$A$15:$G$24,COLUMNS('Section 3'!$A$15:D$15),0),"")</f>
        <v/>
      </c>
      <c r="F6" s="125" t="str">
        <f>IFERROR(VLOOKUP($B6,'Section 3'!$A$15:$G$24,COLUMNS('Section 3'!$A$15:F$15),0),"")</f>
        <v/>
      </c>
      <c r="G6" s="120" t="str">
        <f>IFERROR(VLOOKUP($B6,'Section 3'!$A$15:$G$24,COLUMNS('Section 3'!$A$15:G$15),0),"")</f>
        <v/>
      </c>
    </row>
    <row r="7" spans="1:78" x14ac:dyDescent="0.25">
      <c r="A7" s="114" t="str">
        <f>IF(D7="","",ROWS($A$1:A7))</f>
        <v/>
      </c>
      <c r="B7" s="49">
        <v>5</v>
      </c>
      <c r="C7" s="125" t="str">
        <f t="shared" si="0"/>
        <v/>
      </c>
      <c r="D7" s="119" t="str">
        <f t="shared" si="1"/>
        <v/>
      </c>
      <c r="E7" s="120" t="str">
        <f>IFERROR(VLOOKUP($B7,'Section 3'!$A$15:$G$24,COLUMNS('Section 3'!$A$15:D$15),0),"")</f>
        <v/>
      </c>
      <c r="F7" s="125" t="str">
        <f>IFERROR(VLOOKUP($B7,'Section 3'!$A$15:$G$24,COLUMNS('Section 3'!$A$15:F$15),0),"")</f>
        <v/>
      </c>
      <c r="G7" s="120" t="str">
        <f>IFERROR(VLOOKUP($B7,'Section 3'!$A$15:$G$24,COLUMNS('Section 3'!$A$15:G$15),0),"")</f>
        <v/>
      </c>
    </row>
    <row r="8" spans="1:78" x14ac:dyDescent="0.25">
      <c r="A8" s="114" t="str">
        <f>IF(D8="","",ROWS($A$1:A8))</f>
        <v/>
      </c>
      <c r="B8" s="49">
        <v>6</v>
      </c>
      <c r="C8" s="125" t="str">
        <f t="shared" si="0"/>
        <v/>
      </c>
      <c r="D8" s="119" t="str">
        <f t="shared" si="1"/>
        <v/>
      </c>
      <c r="E8" s="120" t="str">
        <f>IFERROR(VLOOKUP($B8,'Section 3'!$A$15:$G$24,COLUMNS('Section 3'!$A$15:D$15),0),"")</f>
        <v/>
      </c>
      <c r="F8" s="125" t="str">
        <f>IFERROR(VLOOKUP($B8,'Section 3'!$A$15:$G$24,COLUMNS('Section 3'!$A$15:F$15),0),"")</f>
        <v/>
      </c>
      <c r="G8" s="120" t="str">
        <f>IFERROR(VLOOKUP($B8,'Section 3'!$A$15:$G$24,COLUMNS('Section 3'!$A$15:G$15),0),"")</f>
        <v/>
      </c>
    </row>
    <row r="9" spans="1:78" x14ac:dyDescent="0.25">
      <c r="A9" s="114" t="str">
        <f>IF(D9="","",ROWS($A$1:A9))</f>
        <v/>
      </c>
      <c r="B9" s="49">
        <v>7</v>
      </c>
      <c r="C9" s="125" t="str">
        <f t="shared" si="0"/>
        <v/>
      </c>
      <c r="D9" s="119" t="str">
        <f t="shared" si="1"/>
        <v/>
      </c>
      <c r="E9" s="120" t="str">
        <f>IFERROR(VLOOKUP($B9,'Section 3'!$A$15:$G$24,COLUMNS('Section 3'!$A$15:D$15),0),"")</f>
        <v/>
      </c>
      <c r="F9" s="125" t="str">
        <f>IFERROR(VLOOKUP($B9,'Section 3'!$A$15:$G$24,COLUMNS('Section 3'!$A$15:F$15),0),"")</f>
        <v/>
      </c>
      <c r="G9" s="120" t="str">
        <f>IFERROR(VLOOKUP($B9,'Section 3'!$A$15:$G$24,COLUMNS('Section 3'!$A$15:G$15),0),"")</f>
        <v/>
      </c>
    </row>
    <row r="10" spans="1:78" x14ac:dyDescent="0.25">
      <c r="A10" s="114" t="str">
        <f>IF(D10="","",ROWS($A$1:A10))</f>
        <v/>
      </c>
      <c r="B10" s="49">
        <v>8</v>
      </c>
      <c r="C10" s="125" t="str">
        <f t="shared" si="0"/>
        <v/>
      </c>
      <c r="D10" s="119" t="str">
        <f t="shared" si="1"/>
        <v/>
      </c>
      <c r="E10" s="120" t="str">
        <f>IFERROR(VLOOKUP($B10,'Section 3'!$A$15:$G$24,COLUMNS('Section 3'!$A$15:D$15),0),"")</f>
        <v/>
      </c>
      <c r="F10" s="125" t="str">
        <f>IFERROR(VLOOKUP($B10,'Section 3'!$A$15:$G$24,COLUMNS('Section 3'!$A$15:F$15),0),"")</f>
        <v/>
      </c>
      <c r="G10" s="120" t="str">
        <f>IFERROR(VLOOKUP($B10,'Section 3'!$A$15:$G$24,COLUMNS('Section 3'!$A$15:G$15),0),"")</f>
        <v/>
      </c>
    </row>
    <row r="11" spans="1:78" x14ac:dyDescent="0.25">
      <c r="A11" s="114" t="str">
        <f>IF(D11="","",ROWS($A$1:A11))</f>
        <v/>
      </c>
      <c r="B11" s="49">
        <v>9</v>
      </c>
      <c r="C11" s="125" t="str">
        <f t="shared" si="0"/>
        <v/>
      </c>
      <c r="D11" s="119" t="str">
        <f t="shared" si="1"/>
        <v/>
      </c>
      <c r="E11" s="120" t="str">
        <f>IFERROR(VLOOKUP($B11,'Section 3'!$A$15:$G$24,COLUMNS('Section 3'!$A$15:D$15),0),"")</f>
        <v/>
      </c>
      <c r="F11" s="125" t="str">
        <f>IFERROR(VLOOKUP($B11,'Section 3'!$A$15:$G$24,COLUMNS('Section 3'!$A$15:F$15),0),"")</f>
        <v/>
      </c>
      <c r="G11" s="120" t="str">
        <f>IFERROR(VLOOKUP($B11,'Section 3'!$A$15:$G$24,COLUMNS('Section 3'!$A$15:G$15),0),"")</f>
        <v/>
      </c>
    </row>
    <row r="12" spans="1:78" x14ac:dyDescent="0.25">
      <c r="A12" s="114" t="str">
        <f>IF(D12="","",ROWS($A$1:A12))</f>
        <v/>
      </c>
      <c r="B12" s="49">
        <v>10</v>
      </c>
      <c r="C12" s="125" t="str">
        <f t="shared" si="0"/>
        <v/>
      </c>
      <c r="D12" s="119" t="str">
        <f t="shared" si="1"/>
        <v/>
      </c>
      <c r="E12" s="120" t="str">
        <f>IFERROR(VLOOKUP($B12,'Section 3'!$A$15:$G$24,COLUMNS('Section 3'!$A$15:D$15),0),"")</f>
        <v/>
      </c>
      <c r="F12" s="125" t="str">
        <f>IFERROR(VLOOKUP($B12,'Section 3'!$A$15:$G$24,COLUMNS('Section 3'!$A$15:F$15),0),"")</f>
        <v/>
      </c>
      <c r="G12" s="120" t="str">
        <f>IFERROR(VLOOKUP($B12,'Section 3'!$A$15:$G$24,COLUMNS('Section 3'!$A$15:G$15),0),"")</f>
        <v/>
      </c>
    </row>
    <row r="13" spans="1:78" x14ac:dyDescent="0.25">
      <c r="A13" s="114" t="str">
        <f>IF(D13="","",ROWS($A$1:A13))</f>
        <v/>
      </c>
      <c r="B13" s="49"/>
      <c r="C13" s="126" t="str">
        <f>IF(D13="","","4a")</f>
        <v/>
      </c>
      <c r="D13" s="126" t="str">
        <f>IF(ISBLANK('Section 4'!D10),"",'Section 4'!D10)</f>
        <v/>
      </c>
      <c r="E13" s="123"/>
      <c r="F13" s="123"/>
    </row>
    <row r="14" spans="1:78" s="90" customFormat="1" x14ac:dyDescent="0.25">
      <c r="A14" s="114" t="str">
        <f>IF(D14="","",ROWS($A$1:A14))</f>
        <v/>
      </c>
      <c r="B14" s="91">
        <v>1</v>
      </c>
      <c r="C14" s="126" t="str">
        <f>IF(D14="","","4b")</f>
        <v/>
      </c>
      <c r="D14" s="126" t="str">
        <f>IFERROR(VLOOKUP($B14,'Section 4'!$A$15:$G$17,COLUMNS('Section 4'!$A$15:D$17),0),"")</f>
        <v/>
      </c>
      <c r="E14" s="126" t="str">
        <f>IFERROR(VLOOKUP($B14,'Section 4'!$A$15:$G$17,COLUMNS('Section 4'!$A$15:F$17),0),"")</f>
        <v/>
      </c>
      <c r="F14" s="126" t="str">
        <f>IFERROR(VLOOKUP($B14,'Section 4'!$A$15:$G$17,COLUMNS('Section 4'!$A$15:G$17),0),"")</f>
        <v/>
      </c>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row>
    <row r="15" spans="1:78" x14ac:dyDescent="0.25">
      <c r="A15" s="114" t="str">
        <f>IF(D15="","",ROWS($A$1:A15))</f>
        <v/>
      </c>
      <c r="B15" s="49">
        <v>2</v>
      </c>
      <c r="C15" s="126" t="str">
        <f>IF(D15="","","4b")</f>
        <v/>
      </c>
      <c r="D15" s="126" t="str">
        <f>IFERROR(VLOOKUP($B15,'Section 4'!$A$15:$G$17,COLUMNS('Section 4'!$A$15:D$17),0),"")</f>
        <v/>
      </c>
      <c r="E15" s="126" t="str">
        <f>IFERROR(VLOOKUP($B15,'Section 4'!$A$15:$G$17,COLUMNS('Section 4'!$A$15:F$17),0),"")</f>
        <v/>
      </c>
      <c r="F15" s="126" t="str">
        <f>IFERROR(VLOOKUP($B15,'Section 4'!$A$15:$G$17,COLUMNS('Section 4'!$A$15:G$17),0),"")</f>
        <v/>
      </c>
    </row>
    <row r="16" spans="1:78" x14ac:dyDescent="0.25">
      <c r="A16" s="114" t="str">
        <f>IF(D16="","",ROWS($A$1:A16))</f>
        <v/>
      </c>
      <c r="B16" s="49">
        <v>3</v>
      </c>
      <c r="C16" s="126" t="str">
        <f>IF(D16="","","4b")</f>
        <v/>
      </c>
      <c r="D16" s="126" t="str">
        <f>IFERROR(VLOOKUP($B16,'Section 4'!$A$15:$G$17,COLUMNS('Section 4'!$A$15:D$17),0),"")</f>
        <v/>
      </c>
      <c r="E16" s="126" t="str">
        <f>IFERROR(VLOOKUP($B16,'Section 4'!$A$15:$G$17,COLUMNS('Section 4'!$A$15:F$17),0),"")</f>
        <v/>
      </c>
      <c r="F16" s="126" t="str">
        <f>IFERROR(VLOOKUP($B16,'Section 4'!$A$15:$G$17,COLUMNS('Section 4'!$A$15:G$17),0),"")</f>
        <v/>
      </c>
    </row>
    <row r="17" spans="2:2" x14ac:dyDescent="0.25">
      <c r="B17" t="s">
        <v>89</v>
      </c>
    </row>
  </sheetData>
  <sheetProtection password="CDE6"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C2:O2 C13:F16 C3:G12"/>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46</vt:i4>
      </vt:variant>
    </vt:vector>
  </HeadingPairs>
  <TitlesOfParts>
    <vt:vector size="56" baseType="lpstr">
      <vt:lpstr>Instructions</vt:lpstr>
      <vt:lpstr>Section 1</vt:lpstr>
      <vt:lpstr>Section 2</vt:lpstr>
      <vt:lpstr>Section 3</vt:lpstr>
      <vt:lpstr>Section 4</vt:lpstr>
      <vt:lpstr>Summary</vt:lpstr>
      <vt:lpstr>Lists</vt:lpstr>
      <vt:lpstr>Checks</vt:lpstr>
      <vt:lpstr>OutputForCSV</vt:lpstr>
      <vt:lpstr>TempOutput</vt:lpstr>
      <vt:lpstr>AllError</vt:lpstr>
      <vt:lpstr>CharCheck</vt:lpstr>
      <vt:lpstr>CompName</vt:lpstr>
      <vt:lpstr>CSVDate</vt:lpstr>
      <vt:lpstr>CSVS2End</vt:lpstr>
      <vt:lpstr>CSVS3End</vt:lpstr>
      <vt:lpstr>CSVS3Start</vt:lpstr>
      <vt:lpstr>CSVS4End</vt:lpstr>
      <vt:lpstr>CSVS4Start</vt:lpstr>
      <vt:lpstr>FormVersion</vt:lpstr>
      <vt:lpstr>LastCol</vt:lpstr>
      <vt:lpstr>LastRow</vt:lpstr>
      <vt:lpstr>LockStatus</vt:lpstr>
      <vt:lpstr>MaxOutput</vt:lpstr>
      <vt:lpstr>Methyl_Bromide</vt:lpstr>
      <vt:lpstr>Instructions!Print_Area</vt:lpstr>
      <vt:lpstr>'Section 1'!Print_Area</vt:lpstr>
      <vt:lpstr>'Section 2'!Print_Area</vt:lpstr>
      <vt:lpstr>'Section 3'!Print_Area</vt:lpstr>
      <vt:lpstr>'Section 4'!Print_Area</vt:lpstr>
      <vt:lpstr>Summary!Print_Area</vt:lpstr>
      <vt:lpstr>Purpose</vt:lpstr>
      <vt:lpstr>Q1Q3Complete</vt:lpstr>
      <vt:lpstr>Q4Complete</vt:lpstr>
      <vt:lpstr>Q4Inv</vt:lpstr>
      <vt:lpstr>ReportingQuarter</vt:lpstr>
      <vt:lpstr>ReportingYear</vt:lpstr>
      <vt:lpstr>ReportQtr</vt:lpstr>
      <vt:lpstr>ReportType</vt:lpstr>
      <vt:lpstr>ReportYr</vt:lpstr>
      <vt:lpstr>Sec1Status</vt:lpstr>
      <vt:lpstr>Sec2Error</vt:lpstr>
      <vt:lpstr>Sec2Filled</vt:lpstr>
      <vt:lpstr>Sec2inSec3</vt:lpstr>
      <vt:lpstr>Sec2inSec3LE</vt:lpstr>
      <vt:lpstr>Sec3Complete</vt:lpstr>
      <vt:lpstr>Sec3Error</vt:lpstr>
      <vt:lpstr>Sec3inSec2</vt:lpstr>
      <vt:lpstr>Sec3inSec2LE</vt:lpstr>
      <vt:lpstr>Sec3PasteRow</vt:lpstr>
      <vt:lpstr>Sec3ValidPurpose</vt:lpstr>
      <vt:lpstr>Sec4Error</vt:lpstr>
      <vt:lpstr>Sec4PasteRow</vt:lpstr>
      <vt:lpstr>SubDate</vt:lpstr>
      <vt:lpstr>SubmissionType</vt:lpstr>
      <vt:lpstr>SubTSelection</vt:lpstr>
    </vt:vector>
  </TitlesOfParts>
  <Company>ICF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Golla</dc:creator>
  <cp:lastModifiedBy>U.S. EPA User or Contractor</cp:lastModifiedBy>
  <cp:lastPrinted>2015-03-19T16:38:11Z</cp:lastPrinted>
  <dcterms:created xsi:type="dcterms:W3CDTF">2015-03-18T20:34:42Z</dcterms:created>
  <dcterms:modified xsi:type="dcterms:W3CDTF">2018-05-22T17:35:11Z</dcterms:modified>
</cp:coreProperties>
</file>