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CKerwin\Downloads\"/>
    </mc:Choice>
  </mc:AlternateContent>
  <bookViews>
    <workbookView xWindow="0" yWindow="0" windowWidth="20490" windowHeight="7230"/>
  </bookViews>
  <sheets>
    <sheet name="Table 1" sheetId="1" r:id="rId1"/>
    <sheet name="Table 2" sheetId="2"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2" i="1" l="1"/>
  <c r="D24" i="2" l="1"/>
  <c r="F24" i="2" s="1"/>
  <c r="G24" i="2" s="1"/>
  <c r="D10" i="2"/>
  <c r="F10" i="2" s="1"/>
  <c r="G10" i="2" s="1"/>
  <c r="D11" i="2"/>
  <c r="F11" i="2" s="1"/>
  <c r="G11" i="2" s="1"/>
  <c r="D12" i="2"/>
  <c r="F12" i="2" s="1"/>
  <c r="G12" i="2" s="1"/>
  <c r="D13" i="2"/>
  <c r="F13" i="2" s="1"/>
  <c r="G13" i="2" s="1"/>
  <c r="D14" i="2"/>
  <c r="F14" i="2" s="1"/>
  <c r="G14" i="2" s="1"/>
  <c r="D15" i="2"/>
  <c r="F15" i="2" s="1"/>
  <c r="G15" i="2" s="1"/>
  <c r="D16" i="2"/>
  <c r="F16" i="2" s="1"/>
  <c r="G16" i="2" s="1"/>
  <c r="D17" i="2"/>
  <c r="F17" i="2" s="1"/>
  <c r="G17" i="2" s="1"/>
  <c r="D18" i="2"/>
  <c r="F18" i="2" s="1"/>
  <c r="G18" i="2" s="1"/>
  <c r="D19" i="2"/>
  <c r="F19" i="2" s="1"/>
  <c r="G19" i="2" s="1"/>
  <c r="D20" i="2"/>
  <c r="F20" i="2" s="1"/>
  <c r="G20" i="2" s="1"/>
  <c r="D21" i="2"/>
  <c r="F21" i="2" s="1"/>
  <c r="G21" i="2" s="1"/>
  <c r="D22" i="2"/>
  <c r="F22" i="2" s="1"/>
  <c r="G22" i="2" s="1"/>
  <c r="D23" i="2"/>
  <c r="F23" i="2" s="1"/>
  <c r="G23" i="2" s="1"/>
  <c r="D9" i="2"/>
  <c r="F9" i="2" s="1"/>
  <c r="G9" i="2" s="1"/>
  <c r="H24" i="2" l="1"/>
  <c r="I24" i="2" s="1"/>
  <c r="H23" i="2"/>
  <c r="I23" i="2" s="1"/>
  <c r="H22" i="2"/>
  <c r="I22" i="2" s="1"/>
  <c r="H21" i="2"/>
  <c r="I21" i="2" s="1"/>
  <c r="H20" i="2"/>
  <c r="I20" i="2" s="1"/>
  <c r="H19" i="2"/>
  <c r="I19" i="2" s="1"/>
  <c r="H18" i="2"/>
  <c r="I18" i="2" s="1"/>
  <c r="H17" i="2"/>
  <c r="I17" i="2" s="1"/>
  <c r="H16" i="2"/>
  <c r="I16" i="2" s="1"/>
  <c r="H15" i="2"/>
  <c r="I15" i="2" s="1"/>
  <c r="H14" i="2"/>
  <c r="I14" i="2" s="1"/>
  <c r="H13" i="2"/>
  <c r="I13" i="2" s="1"/>
  <c r="H12" i="2"/>
  <c r="I12" i="2" s="1"/>
  <c r="H11" i="2"/>
  <c r="I11" i="2" s="1"/>
  <c r="H10" i="2"/>
  <c r="I10" i="2" s="1"/>
  <c r="H9" i="2"/>
  <c r="I9" i="2" s="1"/>
  <c r="D7" i="2" l="1"/>
  <c r="D6" i="2"/>
  <c r="F6" i="2" s="1"/>
  <c r="H6" i="2" l="1"/>
  <c r="G6" i="2"/>
  <c r="I6" i="2" s="1"/>
  <c r="F7" i="2"/>
  <c r="G7" i="2" s="1"/>
  <c r="F14" i="1"/>
  <c r="G14" i="1"/>
  <c r="H14" i="1"/>
  <c r="I14" i="1"/>
  <c r="F15" i="1"/>
  <c r="G15" i="1"/>
  <c r="H15" i="1"/>
  <c r="I15" i="1"/>
  <c r="F16" i="1"/>
  <c r="G16" i="1"/>
  <c r="H16" i="1"/>
  <c r="I16" i="1"/>
  <c r="F17" i="1"/>
  <c r="G17" i="1"/>
  <c r="H17" i="1"/>
  <c r="I17" i="1"/>
  <c r="F18" i="1"/>
  <c r="G18" i="1"/>
  <c r="H18" i="1"/>
  <c r="I18" i="1"/>
  <c r="F19" i="1"/>
  <c r="G19" i="1"/>
  <c r="H19" i="1"/>
  <c r="I19" i="1"/>
  <c r="F20" i="1"/>
  <c r="G20" i="1"/>
  <c r="H20" i="1"/>
  <c r="I20" i="1"/>
  <c r="F21" i="1"/>
  <c r="G21" i="1"/>
  <c r="H21" i="1"/>
  <c r="I21" i="1"/>
  <c r="F22" i="1"/>
  <c r="G22" i="1"/>
  <c r="H22" i="1"/>
  <c r="I22" i="1"/>
  <c r="F23" i="1"/>
  <c r="G23" i="1"/>
  <c r="H23" i="1"/>
  <c r="I23" i="1"/>
  <c r="F24" i="1"/>
  <c r="G24" i="1"/>
  <c r="H24" i="1"/>
  <c r="I24" i="1"/>
  <c r="F25" i="1"/>
  <c r="G25" i="1"/>
  <c r="H25" i="1"/>
  <c r="I25" i="1"/>
  <c r="F26" i="1"/>
  <c r="G26" i="1"/>
  <c r="H26" i="1"/>
  <c r="I26" i="1"/>
  <c r="F27" i="1"/>
  <c r="G27" i="1"/>
  <c r="H27" i="1"/>
  <c r="I27" i="1"/>
  <c r="F28" i="1"/>
  <c r="G28" i="1"/>
  <c r="H28" i="1"/>
  <c r="I28" i="1"/>
  <c r="F29" i="1"/>
  <c r="G29" i="1"/>
  <c r="H29" i="1"/>
  <c r="I29" i="1"/>
  <c r="F30" i="1"/>
  <c r="G30" i="1"/>
  <c r="H30" i="1"/>
  <c r="I30" i="1"/>
  <c r="F31" i="1"/>
  <c r="G31" i="1"/>
  <c r="H31" i="1"/>
  <c r="I31" i="1"/>
  <c r="F32" i="1"/>
  <c r="G32" i="1"/>
  <c r="H32" i="1"/>
  <c r="I32" i="1"/>
  <c r="F33" i="1"/>
  <c r="G33" i="1"/>
  <c r="H33" i="1"/>
  <c r="I33" i="1"/>
  <c r="D15" i="1"/>
  <c r="D16" i="1"/>
  <c r="D17" i="1"/>
  <c r="D18" i="1"/>
  <c r="D19" i="1"/>
  <c r="D20" i="1"/>
  <c r="D21" i="1"/>
  <c r="D22" i="1"/>
  <c r="D23" i="1"/>
  <c r="D24" i="1"/>
  <c r="D25" i="1"/>
  <c r="D26" i="1"/>
  <c r="D27" i="1"/>
  <c r="D28" i="1"/>
  <c r="D29" i="1"/>
  <c r="D30" i="1"/>
  <c r="D31" i="1"/>
  <c r="D32" i="1"/>
  <c r="D33" i="1"/>
  <c r="D34" i="1"/>
  <c r="F34" i="1" s="1"/>
  <c r="D14" i="1"/>
  <c r="F25" i="2" l="1"/>
  <c r="G34" i="1"/>
  <c r="H34" i="1"/>
  <c r="I34" i="1" s="1"/>
  <c r="H7" i="2"/>
  <c r="I7" i="2" s="1"/>
  <c r="I25" i="2" s="1"/>
  <c r="B48" i="1" l="1"/>
  <c r="B46" i="1"/>
  <c r="B45" i="1"/>
  <c r="F11" i="1"/>
  <c r="G11" i="1" s="1"/>
  <c r="F12" i="1"/>
  <c r="G12" i="1" s="1"/>
  <c r="B12" i="1"/>
  <c r="B11" i="1"/>
  <c r="F10" i="1"/>
  <c r="G10" i="1" s="1"/>
  <c r="B10" i="1"/>
  <c r="H10" i="1" l="1"/>
  <c r="I10" i="1"/>
  <c r="H11" i="1"/>
  <c r="I11" i="1"/>
  <c r="H12" i="1"/>
  <c r="I12" i="1" s="1"/>
  <c r="F45" i="1" l="1"/>
  <c r="F46" i="1"/>
  <c r="F48" i="1"/>
  <c r="D49" i="1"/>
  <c r="F49" i="1" s="1"/>
  <c r="D9" i="1"/>
  <c r="F9" i="1" s="1"/>
  <c r="G49" i="1" l="1"/>
  <c r="H49" i="1"/>
  <c r="G48" i="1"/>
  <c r="H48" i="1"/>
  <c r="G46" i="1"/>
  <c r="H46" i="1"/>
  <c r="G45" i="1"/>
  <c r="H45" i="1"/>
  <c r="G9" i="1"/>
  <c r="H9" i="1"/>
  <c r="I9" i="1" l="1"/>
  <c r="F35" i="1"/>
  <c r="I46" i="1"/>
  <c r="I48" i="1"/>
  <c r="I49" i="1"/>
  <c r="I45" i="1"/>
  <c r="F51" i="1"/>
  <c r="F52" i="1" l="1"/>
  <c r="I35" i="1"/>
  <c r="I51" i="1"/>
  <c r="I52" i="1" s="1"/>
  <c r="I54" i="1" s="1"/>
</calcChain>
</file>

<file path=xl/sharedStrings.xml><?xml version="1.0" encoding="utf-8"?>
<sst xmlns="http://schemas.openxmlformats.org/spreadsheetml/2006/main" count="194" uniqueCount="162">
  <si>
    <r>
      <t xml:space="preserve">Table 1: Annual Respondent Burden and Cost – </t>
    </r>
    <r>
      <rPr>
        <b/>
        <sz val="12"/>
        <color theme="1"/>
        <rFont val="Times New Roman"/>
        <family val="1"/>
      </rPr>
      <t>NESHAP for Group I Polymers and Resins (40 CFR Part 63, Subpart U) (Renewal)</t>
    </r>
  </si>
  <si>
    <t>Burden item</t>
  </si>
  <si>
    <t>(A)</t>
  </si>
  <si>
    <t>(B)</t>
  </si>
  <si>
    <t>(C)</t>
  </si>
  <si>
    <t>(H)</t>
  </si>
  <si>
    <t>Person- hours per occurrence</t>
  </si>
  <si>
    <t>No. of occurrences per respondent per year</t>
  </si>
  <si>
    <t>Person- hours per respondent per year (C=AxB)</t>
  </si>
  <si>
    <t>1. Applications</t>
  </si>
  <si>
    <t>N/A</t>
  </si>
  <si>
    <t> </t>
  </si>
  <si>
    <t>2. Survey and Studies</t>
  </si>
  <si>
    <t>3. Acquisition, Installation, and Utilization of Tech. and Systems</t>
  </si>
  <si>
    <t>See 5F</t>
  </si>
  <si>
    <t>4. Reporting requirements</t>
  </si>
  <si>
    <t>See 4B</t>
  </si>
  <si>
    <t>Subtotal for Reporting Requirements</t>
  </si>
  <si>
    <t>5.  Recordkeeping requirements</t>
  </si>
  <si>
    <t>See 4A</t>
  </si>
  <si>
    <t>B.  Plan activities</t>
  </si>
  <si>
    <t>See 5E</t>
  </si>
  <si>
    <t>C.  Implement activities</t>
  </si>
  <si>
    <t>D.  Develop record system</t>
  </si>
  <si>
    <t>E.  Time to enter information</t>
  </si>
  <si>
    <t>Plan activities</t>
  </si>
  <si>
    <t>Gather information, monitor, inspect</t>
  </si>
  <si>
    <t>G.  Adjust existing ways to comply with prev. appl. reg.</t>
  </si>
  <si>
    <t>Store, file and maintain records</t>
  </si>
  <si>
    <t>I.  Audits</t>
  </si>
  <si>
    <t xml:space="preserve"> Subtotal for Recordkeeping</t>
  </si>
  <si>
    <t>(D)</t>
  </si>
  <si>
    <t xml:space="preserve">(E) </t>
  </si>
  <si>
    <t xml:space="preserve">(F) </t>
  </si>
  <si>
    <t>(G)</t>
  </si>
  <si>
    <t>Technical person- hours per year 
(E=CxD)</t>
  </si>
  <si>
    <t>Clerical person-hours per year
(G=Ex0.1)</t>
  </si>
  <si>
    <t>Management person-hours per year 
(F=Ex0.05)</t>
  </si>
  <si>
    <r>
      <t xml:space="preserve"> Respondents per year </t>
    </r>
    <r>
      <rPr>
        <b/>
        <vertAlign val="superscript"/>
        <sz val="10"/>
        <color theme="1"/>
        <rFont val="Times New Roman"/>
        <family val="1"/>
      </rPr>
      <t>a</t>
    </r>
  </si>
  <si>
    <r>
      <t xml:space="preserve">Total Cost ($) </t>
    </r>
    <r>
      <rPr>
        <b/>
        <vertAlign val="superscript"/>
        <sz val="10"/>
        <color rgb="FF000000"/>
        <rFont val="Times New Roman"/>
        <family val="1"/>
      </rPr>
      <t>b</t>
    </r>
  </si>
  <si>
    <t>Assumptions:</t>
  </si>
  <si>
    <t>Old ICR, which is based on a the HON but with slightly reduced values as there are fewer reqs for this Subpart than the HON</t>
  </si>
  <si>
    <r>
      <t xml:space="preserve">A.  Familiarize with regulatory requirements </t>
    </r>
    <r>
      <rPr>
        <vertAlign val="superscript"/>
        <sz val="10"/>
        <color rgb="FF000000"/>
        <rFont val="Times New Roman"/>
        <family val="1"/>
      </rPr>
      <t>c</t>
    </r>
  </si>
  <si>
    <t xml:space="preserve">E.   Write report </t>
  </si>
  <si>
    <t>A.  Familiarize with regulatory requirements</t>
  </si>
  <si>
    <t>See 4C</t>
  </si>
  <si>
    <t>Create, test, research, develop</t>
  </si>
  <si>
    <t>See 4D</t>
  </si>
  <si>
    <t>Old ICR, which is based on a the HON but with reduced values as there are fewer reqs for this Subpart than the HON</t>
  </si>
  <si>
    <t>From amendment, but assuming all facilities have this requirement</t>
  </si>
  <si>
    <t>Operating permit application</t>
  </si>
  <si>
    <t>Waiver of recordkeeping or reporting requirements</t>
  </si>
  <si>
    <t>Notification of compliance status</t>
  </si>
  <si>
    <t>2 hrs is common for this notification</t>
  </si>
  <si>
    <t>Notification that source is subject to special compliance requirements</t>
  </si>
  <si>
    <t>Request for extension of compliance</t>
  </si>
  <si>
    <t>Application of construction or reconstruction</t>
  </si>
  <si>
    <t>assumed 2 hrs</t>
  </si>
  <si>
    <t>assumed 4 hrs</t>
  </si>
  <si>
    <t>hrs based on 7H 'initial" notification, no new respondents</t>
  </si>
  <si>
    <t>hrs based on 7H, no new respondents</t>
  </si>
  <si>
    <t>hrs based on 7H, I assumed bimonthly storage vessel emptying and degassing</t>
  </si>
  <si>
    <t>per 2011 amendment</t>
  </si>
  <si>
    <t xml:space="preserve">hrs based on III, I assumed all existing sources are in compliance, new sources cannot get extensions. </t>
  </si>
  <si>
    <t>Operating permit has similar requirements to precompliance report so I assumed the hrs were the same.</t>
  </si>
  <si>
    <t>hrs based on 4D (note Subpart 4D is not necessarily related to this rule, but the other polymer rules did no include emissions averaging plans), I assumed 10% existing respondents use EA, new respondents not allowed to use EA</t>
  </si>
  <si>
    <t xml:space="preserve">hrs based on 4D (note Subpart 4D is not necessarily related to this rule, but the other polymer rules did no include emissions averaging plans), I assumed 10% existing respondents use EA and no sources using EA will request approval for nominal control efficiency after submitting the initial plan, new respondents not allowed to use EA. </t>
  </si>
  <si>
    <t xml:space="preserve">hrs assumed. I also assumed 1 facility per year will make a change necessitating an update to the EA plan. </t>
  </si>
  <si>
    <t>hrs from HON NESHAP</t>
  </si>
  <si>
    <t>10% for EA + 5% of other sources (assumed) - hrs same as semiannual</t>
  </si>
  <si>
    <t>I assumed 10% make changes require redetermination of compliance</t>
  </si>
  <si>
    <t>hrs based on PPP "phys/operational change", I assumed 10% will make change</t>
  </si>
  <si>
    <t>hrs based on PPP "phys/operational change", I assumed no respondents will make a change or addition</t>
  </si>
  <si>
    <t>8 hrs and 10% of sources is common for malfunction reports</t>
  </si>
  <si>
    <t>a  We assume there are 19 existing sources subject to the standard and no additional sources per year will be become subject to the standard during the three-year period of this ICR</t>
  </si>
  <si>
    <r>
      <rPr>
        <sz val="10"/>
        <color theme="1"/>
        <rFont val="Times New Roman"/>
        <family val="1"/>
      </rPr>
      <t>b</t>
    </r>
    <r>
      <rPr>
        <vertAlign val="superscript"/>
        <sz val="10"/>
        <color theme="1"/>
        <rFont val="Times New Roman"/>
        <family val="1"/>
      </rPr>
      <t xml:space="preserve">  </t>
    </r>
    <r>
      <rPr>
        <sz val="10"/>
        <color theme="1"/>
        <rFont val="Times New Roman"/>
        <family val="1"/>
      </rPr>
      <t>This ICR uses the following labor rates based on Department of Labor, Bureau of Labor Statistics (BLS) data “Table 2 Civilian Workers, by Occupational and Industry group. --$144.33 per hour for Executive, Administrative, and Managerial labor; $108.28 per hour for Technical labor, and $53.34 per hour for Clerical labor. The rates have been increased by 110 percent to account for the benefit packages available to those employed by private industry.</t>
    </r>
  </si>
  <si>
    <r>
      <rPr>
        <sz val="10"/>
        <color theme="1"/>
        <rFont val="Times New Roman"/>
        <family val="1"/>
      </rPr>
      <t>c</t>
    </r>
    <r>
      <rPr>
        <vertAlign val="superscript"/>
        <sz val="10"/>
        <color theme="1"/>
        <rFont val="Times New Roman"/>
        <family val="1"/>
      </rPr>
      <t xml:space="preserve">  </t>
    </r>
    <r>
      <rPr>
        <sz val="10"/>
        <color theme="1"/>
        <rFont val="Times New Roman"/>
        <family val="1"/>
      </rPr>
      <t>This ICR assumes all existing sources will have to familiarize with the regulatory requirements each year.</t>
    </r>
  </si>
  <si>
    <t>d  The burden for these activities are based on similar requirements in the HON NESHAP (Subparts F, G, H, and I). The HON NESHAP indicates that the activities within each burden category (i.e., process vents, equipment leaks, wastewater, heat exchangers, and equipment leaks) can vary significantly; therefore, it is too inaccurate to assume an average activity time (Column A) to calculate hours per facility (Column C). Rather, the HON NESHAP estimates the total hours per facility, estimates the number activities per year (Column B) and uses the two numbers to back-calculate Column A. The HON NESHAP also notes that the number of activities per year may vary from facility to facility, depending on consolidation of activities, collocated readings, etc. Since so much variability exists, it is important to note that this is an estimate and is only used to back-calculate Column A.</t>
  </si>
  <si>
    <r>
      <t xml:space="preserve">B.  Required activities </t>
    </r>
    <r>
      <rPr>
        <vertAlign val="superscript"/>
        <sz val="10"/>
        <color rgb="FF000000"/>
        <rFont val="Times New Roman"/>
        <family val="1"/>
      </rPr>
      <t>d</t>
    </r>
  </si>
  <si>
    <r>
      <t xml:space="preserve">C.  Create Information </t>
    </r>
    <r>
      <rPr>
        <vertAlign val="superscript"/>
        <sz val="10"/>
        <color rgb="FF000000"/>
        <rFont val="Times New Roman"/>
        <family val="1"/>
      </rPr>
      <t>d</t>
    </r>
  </si>
  <si>
    <r>
      <t xml:space="preserve">D.  Gather existing information </t>
    </r>
    <r>
      <rPr>
        <vertAlign val="superscript"/>
        <sz val="10"/>
        <color rgb="FF000000"/>
        <rFont val="Times New Roman"/>
        <family val="1"/>
      </rPr>
      <t>d</t>
    </r>
  </si>
  <si>
    <r>
      <t xml:space="preserve">Process, compile, review </t>
    </r>
    <r>
      <rPr>
        <vertAlign val="superscript"/>
        <sz val="10"/>
        <color rgb="FF000000"/>
        <rFont val="Times New Roman"/>
        <family val="1"/>
      </rPr>
      <t>d</t>
    </r>
  </si>
  <si>
    <r>
      <t xml:space="preserve">F.  Train personnel </t>
    </r>
    <r>
      <rPr>
        <vertAlign val="superscript"/>
        <sz val="10"/>
        <color rgb="FF000000"/>
        <rFont val="Times New Roman"/>
        <family val="1"/>
      </rPr>
      <t>d</t>
    </r>
  </si>
  <si>
    <r>
      <t xml:space="preserve">H.  Record and disclose information </t>
    </r>
    <r>
      <rPr>
        <vertAlign val="superscript"/>
        <sz val="10"/>
        <color rgb="FF000000"/>
        <rFont val="Times New Roman"/>
        <family val="1"/>
      </rPr>
      <t>d</t>
    </r>
  </si>
  <si>
    <t>HON NESHAP - see footnote d (Old ICR said this Subpart has fewer reqs than the HON; however, the burden in the old ICR was higher than the estimate in the most recent HON ICR. Therefore, I used the HON estimate)</t>
  </si>
  <si>
    <r>
      <t xml:space="preserve">Notification of storage vessel inspection </t>
    </r>
    <r>
      <rPr>
        <vertAlign val="superscript"/>
        <sz val="10"/>
        <color rgb="FF000000"/>
        <rFont val="Times New Roman"/>
        <family val="1"/>
      </rPr>
      <t>e</t>
    </r>
  </si>
  <si>
    <t>e  This ICR assumes that each facility will refill storage vessels that have been emptied and degassed 6 times per year.</t>
  </si>
  <si>
    <r>
      <t xml:space="preserve">Notification of front-end process vents limit </t>
    </r>
    <r>
      <rPr>
        <vertAlign val="superscript"/>
        <sz val="10"/>
        <color rgb="FF000000"/>
        <rFont val="Times New Roman"/>
        <family val="1"/>
      </rPr>
      <t>f</t>
    </r>
  </si>
  <si>
    <r>
      <t xml:space="preserve">Notification of back-end process vents limit </t>
    </r>
    <r>
      <rPr>
        <vertAlign val="superscript"/>
        <sz val="10"/>
        <color rgb="FF000000"/>
        <rFont val="Times New Roman"/>
        <family val="1"/>
      </rPr>
      <t>f</t>
    </r>
  </si>
  <si>
    <t xml:space="preserve">g  This ICR assumes that all existing sources are already in compliance; new sources cannot receive compliance extensions. </t>
  </si>
  <si>
    <r>
      <t xml:space="preserve">Supplemental report for failing to submit information required to be included in reports </t>
    </r>
    <r>
      <rPr>
        <vertAlign val="superscript"/>
        <sz val="10"/>
        <color rgb="FF000000"/>
        <rFont val="Times New Roman"/>
        <family val="1"/>
      </rPr>
      <t>h</t>
    </r>
  </si>
  <si>
    <t xml:space="preserve">h  This ICR assumes no respondents will be required to submit supplemental reports. </t>
  </si>
  <si>
    <r>
      <t xml:space="preserve">Precompliance report </t>
    </r>
    <r>
      <rPr>
        <vertAlign val="superscript"/>
        <sz val="10"/>
        <color rgb="FF000000"/>
        <rFont val="Times New Roman"/>
        <family val="1"/>
      </rPr>
      <t>i</t>
    </r>
  </si>
  <si>
    <t>i  This ICR assumes that 10% of new sources will submit precompliance reports.</t>
  </si>
  <si>
    <t>j  This ICR assume 10% of existing facilities will elect to use emission averaging and that all existing respondents are already in compliance; new facilities cannot use emissions averaging. This ICR also assumes no existing facilities will elect to use nominal control after submitting the initial emissions averaging plan.</t>
  </si>
  <si>
    <r>
      <t xml:space="preserve">Emissions averaging plan </t>
    </r>
    <r>
      <rPr>
        <vertAlign val="superscript"/>
        <sz val="10"/>
        <color rgb="FF000000"/>
        <rFont val="Times New Roman"/>
        <family val="1"/>
      </rPr>
      <t>j</t>
    </r>
  </si>
  <si>
    <r>
      <t xml:space="preserve">Request for approval for a nominal control efficiency for use in calculating credits for emission averaging </t>
    </r>
    <r>
      <rPr>
        <vertAlign val="superscript"/>
        <sz val="10"/>
        <color theme="1"/>
        <rFont val="Times New Roman"/>
        <family val="1"/>
      </rPr>
      <t>j</t>
    </r>
  </si>
  <si>
    <r>
      <t xml:space="preserve">Updates to emissions averaging plan </t>
    </r>
    <r>
      <rPr>
        <vertAlign val="superscript"/>
        <sz val="10"/>
        <color rgb="FF000000"/>
        <rFont val="Times New Roman"/>
        <family val="1"/>
      </rPr>
      <t>k</t>
    </r>
  </si>
  <si>
    <t xml:space="preserve">k  This ICR assumes 1 facility per year using an emissions averaging plan will make changes requiring an update to the emissions averaging plan. </t>
  </si>
  <si>
    <t>l  This ICR assumes that 5% of sources will not qualify for semiannual reports and will be required to submit quarterly reports. In addition, the 10% of facilities using emissions averaging are required to submit quarterly reports [(10% x 19) + (5% x 19)= 2.85 sources, rounded to 3]. The remaining 16 sources will all submit semiannual reports.</t>
  </si>
  <si>
    <r>
      <t xml:space="preserve">Quarterly periodic reports for facilities using emission averaging and where a respondent did not qualify for semiannual reporting </t>
    </r>
    <r>
      <rPr>
        <vertAlign val="superscript"/>
        <sz val="10"/>
        <color theme="1"/>
        <rFont val="Times New Roman"/>
        <family val="1"/>
      </rPr>
      <t>l</t>
    </r>
  </si>
  <si>
    <r>
      <t xml:space="preserve">Compliance redetermination report for back-end process operations using a control or recovery device </t>
    </r>
    <r>
      <rPr>
        <vertAlign val="superscript"/>
        <sz val="10"/>
        <color theme="1"/>
        <rFont val="Times New Roman"/>
        <family val="1"/>
      </rPr>
      <t>m</t>
    </r>
  </si>
  <si>
    <t>m  This ICR assumes 10% of sources will make a process change that will require a redetermination of compliance report.</t>
  </si>
  <si>
    <t>n  This ICR assumes that 10% of sources will have changes to their primary product.</t>
  </si>
  <si>
    <r>
      <t xml:space="preserve">Report of changes to the primary product for an EPPU or process unit </t>
    </r>
    <r>
      <rPr>
        <vertAlign val="superscript"/>
        <sz val="10"/>
        <color theme="1"/>
        <rFont val="Times New Roman"/>
        <family val="1"/>
      </rPr>
      <t>n</t>
    </r>
  </si>
  <si>
    <r>
      <t xml:space="preserve">Report of changes or additions to plant sites </t>
    </r>
    <r>
      <rPr>
        <vertAlign val="superscript"/>
        <sz val="10"/>
        <color theme="1"/>
        <rFont val="Times New Roman"/>
        <family val="1"/>
      </rPr>
      <t>o</t>
    </r>
  </si>
  <si>
    <r>
      <t xml:space="preserve">Malfunction report </t>
    </r>
    <r>
      <rPr>
        <vertAlign val="superscript"/>
        <sz val="10"/>
        <color rgb="FF000000"/>
        <rFont val="Times New Roman"/>
        <family val="1"/>
      </rPr>
      <t>p</t>
    </r>
  </si>
  <si>
    <t>p  This ICR assumes that 10% of sources will have to submit malfunction reports.</t>
  </si>
  <si>
    <t xml:space="preserve">q  Totals have been rounded to 3 significant figures. Figures may not add exactly due to rounding. </t>
  </si>
  <si>
    <r>
      <t xml:space="preserve">TOTAL ANNUAL BURDEN AND COST (rounded) </t>
    </r>
    <r>
      <rPr>
        <b/>
        <vertAlign val="superscript"/>
        <sz val="10"/>
        <color rgb="FF000000"/>
        <rFont val="Times New Roman"/>
        <family val="1"/>
      </rPr>
      <t>q</t>
    </r>
  </si>
  <si>
    <r>
      <t xml:space="preserve">CAPITAL AND O&amp;M COST (rounded) </t>
    </r>
    <r>
      <rPr>
        <b/>
        <vertAlign val="superscript"/>
        <sz val="10"/>
        <color rgb="FF000000"/>
        <rFont val="Times New Roman"/>
        <family val="1"/>
      </rPr>
      <t>q</t>
    </r>
  </si>
  <si>
    <r>
      <t xml:space="preserve">GRAND TOTAL (rounded) </t>
    </r>
    <r>
      <rPr>
        <b/>
        <vertAlign val="superscript"/>
        <sz val="10"/>
        <color rgb="FF000000"/>
        <rFont val="Times New Roman"/>
        <family val="1"/>
      </rPr>
      <t>q</t>
    </r>
  </si>
  <si>
    <t>Burden Item</t>
  </si>
  <si>
    <t>(E)</t>
  </si>
  <si>
    <t>(F)</t>
  </si>
  <si>
    <t>EPA person-hours per occurrence</t>
  </si>
  <si>
    <t>No. of occurrences per plant per year</t>
  </si>
  <si>
    <t>EPA person-hours per plant per year
(C=AxB)</t>
  </si>
  <si>
    <r>
      <t xml:space="preserve">Plants per year </t>
    </r>
    <r>
      <rPr>
        <b/>
        <vertAlign val="superscript"/>
        <sz val="10"/>
        <color theme="1"/>
        <rFont val="Times New Roman"/>
        <family val="1"/>
      </rPr>
      <t>a</t>
    </r>
  </si>
  <si>
    <t>Technical person-hours per year
(E=CxD)</t>
  </si>
  <si>
    <t>Management person-hours per year
(F=Ex0.05)</t>
  </si>
  <si>
    <r>
      <t xml:space="preserve">Total Cost per year, $ </t>
    </r>
    <r>
      <rPr>
        <b/>
        <vertAlign val="superscript"/>
        <sz val="10"/>
        <color theme="1"/>
        <rFont val="Times New Roman"/>
        <family val="1"/>
      </rPr>
      <t>b</t>
    </r>
  </si>
  <si>
    <t>Activity</t>
  </si>
  <si>
    <t>1.  Performance Tests: Initial</t>
  </si>
  <si>
    <r>
      <t xml:space="preserve">2.  Performance Tests: Repeat </t>
    </r>
    <r>
      <rPr>
        <vertAlign val="superscript"/>
        <sz val="10"/>
        <color theme="1"/>
        <rFont val="Times New Roman"/>
        <family val="1"/>
      </rPr>
      <t>c</t>
    </r>
  </si>
  <si>
    <t>Reports Review:</t>
  </si>
  <si>
    <r>
      <rPr>
        <sz val="10"/>
        <color theme="1"/>
        <rFont val="Times New Roman"/>
        <family val="1"/>
      </rPr>
      <t>c</t>
    </r>
    <r>
      <rPr>
        <vertAlign val="superscript"/>
        <sz val="10"/>
        <color theme="1"/>
        <rFont val="Times New Roman"/>
        <family val="1"/>
      </rPr>
      <t xml:space="preserve">  </t>
    </r>
    <r>
      <rPr>
        <sz val="10"/>
        <color theme="1"/>
        <rFont val="Times New Roman"/>
        <family val="1"/>
      </rPr>
      <t>This ICR assumes 20% of sources will have to repeat performance tests.</t>
    </r>
  </si>
  <si>
    <r>
      <rPr>
        <sz val="10"/>
        <color theme="1"/>
        <rFont val="Times New Roman"/>
        <family val="1"/>
      </rPr>
      <t>b</t>
    </r>
    <r>
      <rPr>
        <vertAlign val="superscript"/>
        <sz val="10"/>
        <color theme="1"/>
        <rFont val="Times New Roman"/>
        <family val="1"/>
      </rPr>
      <t xml:space="preserve">  </t>
    </r>
    <r>
      <rPr>
        <sz val="10"/>
        <color theme="1"/>
        <rFont val="Times New Roman"/>
        <family val="1"/>
      </rPr>
      <t xml:space="preserve">This ICR uses the following labor rates: $48.08 for technical, $64.80 for managerial, and $26.02 for clerical labor.  These rates are from the Office of Personnel Management (OPM), 2017 General Schedule, which excludes locality rates of pay.  The rates have been increased by 60 percent to account for the benefit packages available to government employees. </t>
    </r>
  </si>
  <si>
    <r>
      <t xml:space="preserve">1.  Application of construction or reconstruction </t>
    </r>
    <r>
      <rPr>
        <vertAlign val="superscript"/>
        <sz val="10"/>
        <color rgb="FF000000"/>
        <rFont val="Times New Roman"/>
        <family val="1"/>
      </rPr>
      <t>d</t>
    </r>
  </si>
  <si>
    <t xml:space="preserve">g  This ICR assumes no respondents will be required to submit supplemental reports. </t>
  </si>
  <si>
    <t xml:space="preserve">h  This ICR assumes 1 facility per year using an emissions averaging plan will make changes requiring an update to the emissions averaging plan. This activity may also include review of front-end or back-end operations limits. </t>
  </si>
  <si>
    <t>i  This ICR assumes that 5% of sources will not qualify for semiannual reports and will be required to submit quarterly reports. In addition, the 10% of facilities using emissions averaging are required to submit quarterly reports. The remaining sources will all submit semiannual reports.</t>
  </si>
  <si>
    <t>j  This ICR assumes 10% of sources will make a process change that will require a redetermination of compliance report.</t>
  </si>
  <si>
    <t>k  This ICR assumes that 10% of sources will have changes to their primary product.</t>
  </si>
  <si>
    <t>o  This ICR assumes that no respondents will make changes or additions to the plant sites.</t>
  </si>
  <si>
    <t>l  This ICR assumes that no respondents will make changes or additions to the plant sites.</t>
  </si>
  <si>
    <t>m  This ICR assumes that 10% of sources will have to submit malfunction reports.</t>
  </si>
  <si>
    <t xml:space="preserve">n  Totals have been rounded to 3 significant figures. Figures may not add exactly due to rounding. </t>
  </si>
  <si>
    <r>
      <t xml:space="preserve">TOTAL ANNUAL BURDEN AND COST (rounded) </t>
    </r>
    <r>
      <rPr>
        <b/>
        <vertAlign val="superscript"/>
        <sz val="10"/>
        <color rgb="FF000000"/>
        <rFont val="Times New Roman"/>
        <family val="1"/>
      </rPr>
      <t>n</t>
    </r>
  </si>
  <si>
    <r>
      <t xml:space="preserve">2.  Notification that source is subject to special compliance requirements </t>
    </r>
    <r>
      <rPr>
        <vertAlign val="superscript"/>
        <sz val="10"/>
        <color rgb="FF000000"/>
        <rFont val="Times New Roman"/>
        <family val="1"/>
      </rPr>
      <t>d</t>
    </r>
  </si>
  <si>
    <r>
      <t xml:space="preserve">3.  Notification of compliance status </t>
    </r>
    <r>
      <rPr>
        <vertAlign val="superscript"/>
        <sz val="10"/>
        <color rgb="FF000000"/>
        <rFont val="Times New Roman"/>
        <family val="1"/>
      </rPr>
      <t>d</t>
    </r>
  </si>
  <si>
    <r>
      <t xml:space="preserve">4.  Notification of storage vessel inspection </t>
    </r>
    <r>
      <rPr>
        <vertAlign val="superscript"/>
        <sz val="10"/>
        <color rgb="FF000000"/>
        <rFont val="Times New Roman"/>
        <family val="1"/>
      </rPr>
      <t>e</t>
    </r>
  </si>
  <si>
    <r>
      <t xml:space="preserve">5.  Notification of front-end process vents limit </t>
    </r>
    <r>
      <rPr>
        <vertAlign val="superscript"/>
        <sz val="10"/>
        <color rgb="FF000000"/>
        <rFont val="Times New Roman"/>
        <family val="1"/>
      </rPr>
      <t>f</t>
    </r>
  </si>
  <si>
    <r>
      <t xml:space="preserve">6.  Notification of back-end process vents limit </t>
    </r>
    <r>
      <rPr>
        <vertAlign val="superscript"/>
        <sz val="10"/>
        <color rgb="FF000000"/>
        <rFont val="Times New Roman"/>
        <family val="1"/>
      </rPr>
      <t>f</t>
    </r>
  </si>
  <si>
    <t>7.  Waiver of recordkeeping or reporting requirements</t>
  </si>
  <si>
    <r>
      <t xml:space="preserve">8.  Supplemental report for failing to submit information required to be included in reports </t>
    </r>
    <r>
      <rPr>
        <vertAlign val="superscript"/>
        <sz val="10"/>
        <color rgb="FF000000"/>
        <rFont val="Times New Roman"/>
        <family val="1"/>
      </rPr>
      <t>g</t>
    </r>
  </si>
  <si>
    <r>
      <t xml:space="preserve">9.  Implementation plan, precompliance report or permit </t>
    </r>
    <r>
      <rPr>
        <vertAlign val="superscript"/>
        <sz val="10"/>
        <color rgb="FF000000"/>
        <rFont val="Times New Roman"/>
        <family val="1"/>
      </rPr>
      <t>d</t>
    </r>
  </si>
  <si>
    <r>
      <t xml:space="preserve">10.  Updates to emissions averaging plan </t>
    </r>
    <r>
      <rPr>
        <vertAlign val="superscript"/>
        <sz val="10"/>
        <color rgb="FF000000"/>
        <rFont val="Times New Roman"/>
        <family val="1"/>
      </rPr>
      <t>h</t>
    </r>
  </si>
  <si>
    <r>
      <t xml:space="preserve">11.  Semiannual Periodic Reports </t>
    </r>
    <r>
      <rPr>
        <vertAlign val="superscript"/>
        <sz val="10"/>
        <color rgb="FF000000"/>
        <rFont val="Times New Roman"/>
        <family val="1"/>
      </rPr>
      <t>d, i</t>
    </r>
  </si>
  <si>
    <r>
      <t xml:space="preserve">12.  Quarterly periodic reports for facilities using emission averaging and where a respondent did not qualify for semiannual reporting </t>
    </r>
    <r>
      <rPr>
        <vertAlign val="superscript"/>
        <sz val="10"/>
        <color theme="1"/>
        <rFont val="Times New Roman"/>
        <family val="1"/>
      </rPr>
      <t>d, i</t>
    </r>
  </si>
  <si>
    <r>
      <t xml:space="preserve">13.  Compliance redetermination report for back-end process operations using a control or recovery device </t>
    </r>
    <r>
      <rPr>
        <vertAlign val="superscript"/>
        <sz val="10"/>
        <color theme="1"/>
        <rFont val="Times New Roman"/>
        <family val="1"/>
      </rPr>
      <t>j</t>
    </r>
  </si>
  <si>
    <r>
      <t xml:space="preserve">14.  Report of changes to the primary product for an EPPU or process unit </t>
    </r>
    <r>
      <rPr>
        <vertAlign val="superscript"/>
        <sz val="10"/>
        <color theme="1"/>
        <rFont val="Times New Roman"/>
        <family val="1"/>
      </rPr>
      <t>k</t>
    </r>
  </si>
  <si>
    <r>
      <t xml:space="preserve">15.  Report of changes or additions to plant sites </t>
    </r>
    <r>
      <rPr>
        <vertAlign val="superscript"/>
        <sz val="10"/>
        <color theme="1"/>
        <rFont val="Times New Roman"/>
        <family val="1"/>
      </rPr>
      <t>l</t>
    </r>
  </si>
  <si>
    <r>
      <t xml:space="preserve">16.  Malfunction report </t>
    </r>
    <r>
      <rPr>
        <vertAlign val="superscript"/>
        <sz val="10"/>
        <color rgb="FF000000"/>
        <rFont val="Times New Roman"/>
        <family val="1"/>
      </rPr>
      <t>m</t>
    </r>
  </si>
  <si>
    <t xml:space="preserve">f  This ICR assumes that notifications for front- and back-end limits are submitted during the initial compliance period. </t>
  </si>
  <si>
    <r>
      <t xml:space="preserve">Progress reports for source receiving extension of compliance </t>
    </r>
    <r>
      <rPr>
        <vertAlign val="superscript"/>
        <sz val="10"/>
        <color rgb="FF000000"/>
        <rFont val="Times New Roman"/>
        <family val="1"/>
      </rPr>
      <t>g</t>
    </r>
  </si>
  <si>
    <t>HON NESHAP - Old ICR said this Subpart has fewer reqs than the HON; however, the burden in the old ICR was higher than the estimate in the most recent HON ICR. Therefore, I used the HON estimate</t>
  </si>
  <si>
    <r>
      <t xml:space="preserve">Table 2: Average Annual EPA Burden and Cost – </t>
    </r>
    <r>
      <rPr>
        <b/>
        <sz val="12"/>
        <color theme="1"/>
        <rFont val="Times New Roman"/>
        <family val="1"/>
      </rPr>
      <t>NESHAP for Group I Polymers and Resins (40 CFR Part 63, Subpart U) (Renewal)</t>
    </r>
  </si>
  <si>
    <r>
      <t xml:space="preserve">Semiannual periodic reports </t>
    </r>
    <r>
      <rPr>
        <vertAlign val="superscript"/>
        <sz val="10"/>
        <color rgb="FF000000"/>
        <rFont val="Times New Roman"/>
        <family val="1"/>
      </rPr>
      <t>l</t>
    </r>
  </si>
  <si>
    <t>responses</t>
  </si>
  <si>
    <t>hr/response</t>
  </si>
  <si>
    <t>d  The burden for these activities are based on similar requirements in the HON NESHAP (Subparts F, G, H, and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</si>
</sst>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8" formatCode="&quot;$&quot;#,##0.00_);[Red]\(&quot;$&quot;#,##0.00\)"/>
    <numFmt numFmtId="164" formatCode="#,##0.0"/>
  </numFmts>
  <fonts count="16" x14ac:knownFonts="1">
    <font>
      <sz val="11"/>
      <color theme="1"/>
      <name val="Calibri"/>
      <family val="2"/>
      <scheme val="minor"/>
    </font>
    <font>
      <sz val="11"/>
      <color theme="1"/>
      <name val="Calibri"/>
      <family val="2"/>
      <scheme val="minor"/>
    </font>
    <font>
      <b/>
      <sz val="12"/>
      <color rgb="FF000000"/>
      <name val="Times New Roman"/>
      <family val="1"/>
    </font>
    <font>
      <b/>
      <sz val="12"/>
      <color theme="1"/>
      <name val="Times New Roman"/>
      <family val="1"/>
    </font>
    <font>
      <b/>
      <sz val="10"/>
      <color rgb="FF000000"/>
      <name val="Times New Roman"/>
      <family val="1"/>
    </font>
    <font>
      <sz val="10"/>
      <color rgb="FF000000"/>
      <name val="Times New Roman"/>
      <family val="1"/>
    </font>
    <font>
      <sz val="10"/>
      <color theme="1"/>
      <name val="Times New Roman"/>
      <family val="1"/>
    </font>
    <font>
      <b/>
      <i/>
      <sz val="10"/>
      <color rgb="FF000000"/>
      <name val="Times New Roman"/>
      <family val="1"/>
    </font>
    <font>
      <b/>
      <sz val="10"/>
      <color theme="1"/>
      <name val="Times New Roman"/>
      <family val="1"/>
    </font>
    <font>
      <b/>
      <vertAlign val="superscript"/>
      <sz val="10"/>
      <color theme="1"/>
      <name val="Times New Roman"/>
      <family val="1"/>
    </font>
    <font>
      <b/>
      <vertAlign val="superscript"/>
      <sz val="10"/>
      <color rgb="FF000000"/>
      <name val="Times New Roman"/>
      <family val="1"/>
    </font>
    <font>
      <vertAlign val="superscript"/>
      <sz val="10"/>
      <color rgb="FF000000"/>
      <name val="Times New Roman"/>
      <family val="1"/>
    </font>
    <font>
      <vertAlign val="superscript"/>
      <sz val="10"/>
      <color theme="1"/>
      <name val="Times New Roman"/>
      <family val="1"/>
    </font>
    <font>
      <sz val="10"/>
      <name val="Times New Roman"/>
      <family val="1"/>
    </font>
    <font>
      <b/>
      <sz val="11"/>
      <color theme="1"/>
      <name val="Times New Roman"/>
      <family val="1"/>
    </font>
    <font>
      <sz val="11"/>
      <color theme="1"/>
      <name val="Times New Roman"/>
      <family val="1"/>
    </font>
  </fonts>
  <fills count="3">
    <fill>
      <patternFill patternType="none"/>
    </fill>
    <fill>
      <patternFill patternType="gray125"/>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5">
    <xf numFmtId="0" fontId="0" fillId="0" borderId="0" xfId="0"/>
    <xf numFmtId="0" fontId="1" fillId="0" borderId="0" xfId="0" applyFont="1"/>
    <xf numFmtId="0" fontId="2" fillId="0" borderId="0" xfId="0" applyFont="1" applyAlignment="1"/>
    <xf numFmtId="0" fontId="4" fillId="0" borderId="1" xfId="0" applyFont="1" applyBorder="1" applyAlignment="1">
      <alignment horizontal="center" wrapText="1"/>
    </xf>
    <xf numFmtId="0" fontId="8" fillId="0" borderId="1" xfId="0" applyFont="1" applyBorder="1" applyAlignment="1">
      <alignment horizontal="center" wrapText="1"/>
    </xf>
    <xf numFmtId="0" fontId="5" fillId="0" borderId="1" xfId="0" applyFont="1" applyBorder="1" applyAlignment="1">
      <alignment wrapText="1"/>
    </xf>
    <xf numFmtId="0" fontId="6" fillId="0" borderId="1" xfId="0" applyFont="1" applyBorder="1" applyAlignment="1">
      <alignment horizontal="center" wrapText="1"/>
    </xf>
    <xf numFmtId="0" fontId="7" fillId="0" borderId="1" xfId="0" applyFont="1" applyBorder="1" applyAlignment="1">
      <alignment wrapText="1"/>
    </xf>
    <xf numFmtId="0" fontId="4" fillId="0" borderId="1" xfId="0" applyFont="1" applyBorder="1" applyAlignment="1">
      <alignment wrapText="1"/>
    </xf>
    <xf numFmtId="6" fontId="4" fillId="0" borderId="1" xfId="0" applyNumberFormat="1" applyFont="1" applyBorder="1" applyAlignment="1">
      <alignment wrapText="1"/>
    </xf>
    <xf numFmtId="0" fontId="1" fillId="0" borderId="1" xfId="0" applyFont="1" applyBorder="1"/>
    <xf numFmtId="0" fontId="5" fillId="0" borderId="0" xfId="0" applyFont="1" applyAlignment="1"/>
    <xf numFmtId="0" fontId="5" fillId="0" borderId="1" xfId="0" applyFont="1" applyBorder="1" applyAlignment="1">
      <alignment horizontal="left" wrapText="1" indent="2"/>
    </xf>
    <xf numFmtId="0" fontId="5" fillId="0" borderId="1" xfId="0" applyFont="1" applyBorder="1" applyAlignment="1">
      <alignment horizontal="left" wrapText="1" indent="1"/>
    </xf>
    <xf numFmtId="9" fontId="1" fillId="0" borderId="0" xfId="0" applyNumberFormat="1" applyFont="1"/>
    <xf numFmtId="0" fontId="6" fillId="0" borderId="1" xfId="0" applyFont="1" applyFill="1" applyBorder="1" applyAlignment="1">
      <alignment horizontal="left" vertical="center" wrapText="1" indent="2"/>
    </xf>
    <xf numFmtId="0" fontId="0" fillId="0" borderId="0" xfId="0" applyFont="1"/>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2" fontId="6" fillId="0" borderId="1" xfId="0" applyNumberFormat="1" applyFont="1" applyBorder="1" applyAlignment="1">
      <alignment horizontal="center" vertical="center" wrapText="1"/>
    </xf>
    <xf numFmtId="0" fontId="5" fillId="0" borderId="1" xfId="0" applyFont="1" applyBorder="1" applyAlignment="1">
      <alignment vertical="center" wrapText="1"/>
    </xf>
    <xf numFmtId="8" fontId="5" fillId="0" borderId="1" xfId="0" applyNumberFormat="1" applyFont="1" applyBorder="1" applyAlignment="1">
      <alignment vertical="center" wrapText="1"/>
    </xf>
    <xf numFmtId="6" fontId="5" fillId="0" borderId="1" xfId="0" applyNumberFormat="1" applyFont="1" applyBorder="1" applyAlignment="1">
      <alignment vertical="center" wrapText="1"/>
    </xf>
    <xf numFmtId="6" fontId="4" fillId="0" borderId="1" xfId="0" applyNumberFormat="1" applyFont="1" applyBorder="1" applyAlignment="1">
      <alignment vertical="center" wrapText="1"/>
    </xf>
    <xf numFmtId="4"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0" fontId="6" fillId="0" borderId="0" xfId="0" applyFont="1" applyAlignment="1">
      <alignment vertical="center"/>
    </xf>
    <xf numFmtId="0" fontId="4" fillId="0" borderId="0" xfId="0" applyFont="1" applyAlignment="1">
      <alignment wrapText="1"/>
    </xf>
    <xf numFmtId="0" fontId="12" fillId="0" borderId="0" xfId="0" applyFont="1" applyAlignment="1">
      <alignment vertical="center"/>
    </xf>
    <xf numFmtId="0" fontId="13" fillId="0" borderId="1" xfId="0" applyFont="1" applyFill="1" applyBorder="1" applyAlignment="1">
      <alignment horizontal="center" vertical="center" wrapText="1"/>
    </xf>
    <xf numFmtId="8" fontId="13" fillId="0" borderId="1" xfId="0" applyNumberFormat="1" applyFont="1" applyFill="1" applyBorder="1" applyAlignment="1">
      <alignment vertical="center" wrapText="1"/>
    </xf>
    <xf numFmtId="2"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8" fontId="5" fillId="0" borderId="1" xfId="0" applyNumberFormat="1" applyFont="1" applyFill="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horizontal="left" vertical="center" indent="1"/>
    </xf>
    <xf numFmtId="6" fontId="6" fillId="0" borderId="1" xfId="0" applyNumberFormat="1" applyFont="1" applyBorder="1" applyAlignment="1">
      <alignment horizontal="right" vertical="center"/>
    </xf>
    <xf numFmtId="0" fontId="6" fillId="0" borderId="1" xfId="0" applyFont="1" applyBorder="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indent="1"/>
    </xf>
    <xf numFmtId="0" fontId="6" fillId="0" borderId="2" xfId="0" applyFont="1" applyFill="1" applyBorder="1" applyAlignment="1">
      <alignment horizontal="center" vertical="center"/>
    </xf>
    <xf numFmtId="8" fontId="6" fillId="0" borderId="1" xfId="0" applyNumberFormat="1" applyFont="1" applyBorder="1" applyAlignment="1">
      <alignment horizontal="right" vertical="center"/>
    </xf>
    <xf numFmtId="0" fontId="4" fillId="0" borderId="1" xfId="0" applyFont="1" applyBorder="1" applyAlignment="1">
      <alignment vertical="center" wrapText="1"/>
    </xf>
    <xf numFmtId="0" fontId="8" fillId="0" borderId="1" xfId="0" applyFont="1" applyFill="1" applyBorder="1" applyAlignment="1">
      <alignment vertical="center"/>
    </xf>
    <xf numFmtId="6" fontId="8" fillId="0" borderId="1" xfId="0" applyNumberFormat="1" applyFont="1" applyBorder="1" applyAlignment="1">
      <alignment horizontal="right" vertical="center"/>
    </xf>
    <xf numFmtId="0" fontId="14" fillId="0" borderId="0" xfId="0" applyFont="1"/>
    <xf numFmtId="0" fontId="5" fillId="0" borderId="1" xfId="0" applyFont="1" applyBorder="1" applyAlignment="1">
      <alignment horizontal="left" indent="1"/>
    </xf>
    <xf numFmtId="0" fontId="6" fillId="0" borderId="1" xfId="0" applyFont="1" applyFill="1" applyBorder="1" applyAlignment="1">
      <alignment horizontal="left" vertical="center" indent="1"/>
    </xf>
    <xf numFmtId="0" fontId="15" fillId="0" borderId="0" xfId="0" applyFont="1"/>
    <xf numFmtId="0" fontId="6" fillId="0" borderId="0" xfId="0" applyFont="1"/>
    <xf numFmtId="3"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xf>
    <xf numFmtId="3" fontId="8" fillId="0" borderId="3" xfId="0" applyNumberFormat="1" applyFont="1" applyBorder="1" applyAlignment="1">
      <alignment horizontal="center" vertical="center"/>
    </xf>
    <xf numFmtId="3" fontId="8" fillId="0" borderId="4" xfId="0" applyNumberFormat="1" applyFont="1" applyBorder="1" applyAlignment="1">
      <alignment horizontal="center" vertical="center"/>
    </xf>
    <xf numFmtId="3" fontId="8" fillId="0" borderId="2"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3"/>
  <sheetViews>
    <sheetView tabSelected="1" zoomScale="70" zoomScaleNormal="70" workbookViewId="0"/>
  </sheetViews>
  <sheetFormatPr defaultColWidth="9.140625" defaultRowHeight="15" x14ac:dyDescent="0.25"/>
  <cols>
    <col min="1" max="1" width="72.42578125" style="1" customWidth="1"/>
    <col min="2" max="2" width="12.140625" style="1" customWidth="1"/>
    <col min="3" max="3" width="11.7109375" style="1" customWidth="1"/>
    <col min="4" max="4" width="11.42578125" style="1" customWidth="1"/>
    <col min="5" max="5" width="11.28515625" style="1" customWidth="1"/>
    <col min="6" max="6" width="13.42578125" style="1" customWidth="1"/>
    <col min="7" max="7" width="13.28515625" style="1" customWidth="1"/>
    <col min="8" max="8" width="11.140625" style="1" customWidth="1"/>
    <col min="9" max="9" width="13.85546875" style="1" customWidth="1"/>
    <col min="10" max="16384" width="9.140625" style="1"/>
  </cols>
  <sheetData>
    <row r="1" spans="1:10" ht="15.75" x14ac:dyDescent="0.25">
      <c r="A1" s="2" t="s">
        <v>0</v>
      </c>
    </row>
    <row r="2" spans="1:10" x14ac:dyDescent="0.25">
      <c r="F2" s="1">
        <v>108.28</v>
      </c>
      <c r="G2" s="1">
        <v>144.33000000000001</v>
      </c>
      <c r="H2" s="1">
        <v>53.34</v>
      </c>
    </row>
    <row r="3" spans="1:10" x14ac:dyDescent="0.25">
      <c r="A3" s="60" t="s">
        <v>1</v>
      </c>
      <c r="B3" s="3" t="s">
        <v>2</v>
      </c>
      <c r="C3" s="3" t="s">
        <v>3</v>
      </c>
      <c r="D3" s="3" t="s">
        <v>4</v>
      </c>
      <c r="E3" s="3" t="s">
        <v>31</v>
      </c>
      <c r="F3" s="3" t="s">
        <v>32</v>
      </c>
      <c r="G3" s="3" t="s">
        <v>33</v>
      </c>
      <c r="H3" s="3" t="s">
        <v>34</v>
      </c>
      <c r="I3" s="3" t="s">
        <v>5</v>
      </c>
    </row>
    <row r="4" spans="1:10" ht="80.25" customHeight="1" x14ac:dyDescent="0.25">
      <c r="A4" s="60"/>
      <c r="B4" s="3" t="s">
        <v>6</v>
      </c>
      <c r="C4" s="3" t="s">
        <v>7</v>
      </c>
      <c r="D4" s="3" t="s">
        <v>8</v>
      </c>
      <c r="E4" s="4" t="s">
        <v>38</v>
      </c>
      <c r="F4" s="4" t="s">
        <v>35</v>
      </c>
      <c r="G4" s="4" t="s">
        <v>37</v>
      </c>
      <c r="H4" s="4" t="s">
        <v>36</v>
      </c>
      <c r="I4" s="3" t="s">
        <v>39</v>
      </c>
    </row>
    <row r="5" spans="1:10" x14ac:dyDescent="0.25">
      <c r="A5" s="5" t="s">
        <v>9</v>
      </c>
      <c r="B5" s="17" t="s">
        <v>10</v>
      </c>
      <c r="C5" s="18"/>
      <c r="D5" s="18"/>
      <c r="E5" s="18"/>
      <c r="F5" s="18"/>
      <c r="G5" s="18"/>
      <c r="H5" s="18"/>
      <c r="I5" s="20" t="s">
        <v>11</v>
      </c>
    </row>
    <row r="6" spans="1:10" x14ac:dyDescent="0.25">
      <c r="A6" s="5" t="s">
        <v>12</v>
      </c>
      <c r="B6" s="17" t="s">
        <v>10</v>
      </c>
      <c r="C6" s="18"/>
      <c r="D6" s="18"/>
      <c r="E6" s="18"/>
      <c r="F6" s="18"/>
      <c r="G6" s="18"/>
      <c r="H6" s="18"/>
      <c r="I6" s="20" t="s">
        <v>11</v>
      </c>
    </row>
    <row r="7" spans="1:10" x14ac:dyDescent="0.25">
      <c r="A7" s="5" t="s">
        <v>13</v>
      </c>
      <c r="B7" s="17" t="s">
        <v>14</v>
      </c>
      <c r="C7" s="18"/>
      <c r="D7" s="18"/>
      <c r="E7" s="18"/>
      <c r="F7" s="18"/>
      <c r="G7" s="18"/>
      <c r="H7" s="18"/>
      <c r="I7" s="20" t="s">
        <v>11</v>
      </c>
    </row>
    <row r="8" spans="1:10" x14ac:dyDescent="0.25">
      <c r="A8" s="5" t="s">
        <v>15</v>
      </c>
      <c r="B8" s="18"/>
      <c r="C8" s="18"/>
      <c r="D8" s="18"/>
      <c r="E8" s="18"/>
      <c r="F8" s="18"/>
      <c r="G8" s="18"/>
      <c r="H8" s="18"/>
      <c r="I8" s="20" t="s">
        <v>11</v>
      </c>
    </row>
    <row r="9" spans="1:10" ht="16.5" x14ac:dyDescent="0.25">
      <c r="A9" s="13" t="s">
        <v>42</v>
      </c>
      <c r="B9" s="17">
        <v>64</v>
      </c>
      <c r="C9" s="17">
        <v>1</v>
      </c>
      <c r="D9" s="17">
        <f>+B9*C9</f>
        <v>64</v>
      </c>
      <c r="E9" s="17">
        <v>19</v>
      </c>
      <c r="F9" s="26">
        <f>+D9*E9</f>
        <v>1216</v>
      </c>
      <c r="G9" s="25">
        <f>+F9*0.05</f>
        <v>60.800000000000004</v>
      </c>
      <c r="H9" s="25">
        <f>+F9*0.1</f>
        <v>121.60000000000001</v>
      </c>
      <c r="I9" s="21">
        <f>+$F$2*F9+$G$2*G9+$H$2*H9</f>
        <v>146929.88800000001</v>
      </c>
      <c r="J9" s="1" t="s">
        <v>41</v>
      </c>
    </row>
    <row r="10" spans="1:10" ht="16.5" x14ac:dyDescent="0.25">
      <c r="A10" s="13" t="s">
        <v>78</v>
      </c>
      <c r="B10" s="33">
        <f>+D10/C10</f>
        <v>6.0769230769230766</v>
      </c>
      <c r="C10" s="34">
        <v>13</v>
      </c>
      <c r="D10" s="35">
        <v>79</v>
      </c>
      <c r="E10" s="34">
        <v>19</v>
      </c>
      <c r="F10" s="36">
        <f>+D10*E10</f>
        <v>1501</v>
      </c>
      <c r="G10" s="37">
        <f>+F10*0.05</f>
        <v>75.05</v>
      </c>
      <c r="H10" s="37">
        <f>+F10*0.1</f>
        <v>150.1</v>
      </c>
      <c r="I10" s="38">
        <f>+$F$2*F10+$G$2*G10+$H$2*H10</f>
        <v>181366.58050000001</v>
      </c>
      <c r="J10" s="28" t="s">
        <v>156</v>
      </c>
    </row>
    <row r="11" spans="1:10" ht="16.5" x14ac:dyDescent="0.25">
      <c r="A11" s="13" t="s">
        <v>79</v>
      </c>
      <c r="B11" s="19">
        <f>+D11/C11</f>
        <v>18.0625</v>
      </c>
      <c r="C11" s="18">
        <v>80</v>
      </c>
      <c r="D11" s="26">
        <v>1445</v>
      </c>
      <c r="E11" s="18">
        <v>19</v>
      </c>
      <c r="F11" s="26">
        <f t="shared" ref="F11:F12" si="0">+D11*E11</f>
        <v>27455</v>
      </c>
      <c r="G11" s="24">
        <f t="shared" ref="G11:G12" si="1">+F11*0.05</f>
        <v>1372.75</v>
      </c>
      <c r="H11" s="25">
        <f t="shared" ref="H11:H12" si="2">+F11*0.1</f>
        <v>2745.5</v>
      </c>
      <c r="I11" s="21">
        <f t="shared" ref="I11:I12" si="3">+$F$2*F11+$G$2*G11+$H$2*H11</f>
        <v>3317401.3774999999</v>
      </c>
      <c r="J11" s="1" t="s">
        <v>41</v>
      </c>
    </row>
    <row r="12" spans="1:10" ht="16.5" x14ac:dyDescent="0.25">
      <c r="A12" s="13" t="s">
        <v>80</v>
      </c>
      <c r="B12" s="19">
        <f>+D12/C12</f>
        <v>2.33</v>
      </c>
      <c r="C12" s="18">
        <v>300</v>
      </c>
      <c r="D12" s="17">
        <v>699</v>
      </c>
      <c r="E12" s="18">
        <v>19</v>
      </c>
      <c r="F12" s="26">
        <f t="shared" si="0"/>
        <v>13281</v>
      </c>
      <c r="G12" s="24">
        <f t="shared" si="1"/>
        <v>664.05000000000007</v>
      </c>
      <c r="H12" s="25">
        <f t="shared" si="2"/>
        <v>1328.1000000000001</v>
      </c>
      <c r="I12" s="21">
        <f t="shared" si="3"/>
        <v>1604749.8705</v>
      </c>
      <c r="J12" s="1" t="s">
        <v>41</v>
      </c>
    </row>
    <row r="13" spans="1:10" x14ac:dyDescent="0.25">
      <c r="A13" s="13" t="s">
        <v>43</v>
      </c>
      <c r="B13" s="18"/>
      <c r="C13" s="18"/>
      <c r="D13" s="17"/>
      <c r="E13" s="18"/>
      <c r="F13" s="18"/>
      <c r="G13" s="18"/>
      <c r="H13" s="18"/>
      <c r="I13" s="22"/>
    </row>
    <row r="14" spans="1:10" x14ac:dyDescent="0.25">
      <c r="A14" s="12" t="s">
        <v>56</v>
      </c>
      <c r="B14" s="18">
        <v>2</v>
      </c>
      <c r="C14" s="18">
        <v>1</v>
      </c>
      <c r="D14" s="17">
        <f>+B14*C14</f>
        <v>2</v>
      </c>
      <c r="E14" s="18">
        <v>0</v>
      </c>
      <c r="F14" s="18">
        <f t="shared" ref="F14:F34" si="4">+D14*E14</f>
        <v>0</v>
      </c>
      <c r="G14" s="18">
        <f t="shared" ref="G14:G34" si="5">+F14*0.05</f>
        <v>0</v>
      </c>
      <c r="H14" s="18">
        <f t="shared" ref="H14:H34" si="6">+F14*0.1</f>
        <v>0</v>
      </c>
      <c r="I14" s="22">
        <f t="shared" ref="I14:I34" si="7">+$F$2*F14+$G$2*G14+$H$2*H14</f>
        <v>0</v>
      </c>
      <c r="J14" s="16" t="s">
        <v>53</v>
      </c>
    </row>
    <row r="15" spans="1:10" x14ac:dyDescent="0.25">
      <c r="A15" s="12" t="s">
        <v>55</v>
      </c>
      <c r="B15" s="18">
        <v>2</v>
      </c>
      <c r="C15" s="18">
        <v>1</v>
      </c>
      <c r="D15" s="17">
        <f t="shared" ref="D15:D34" si="8">+B15*C15</f>
        <v>2</v>
      </c>
      <c r="E15" s="18">
        <v>0</v>
      </c>
      <c r="F15" s="18">
        <f t="shared" si="4"/>
        <v>0</v>
      </c>
      <c r="G15" s="18">
        <f t="shared" si="5"/>
        <v>0</v>
      </c>
      <c r="H15" s="18">
        <f t="shared" si="6"/>
        <v>0</v>
      </c>
      <c r="I15" s="22">
        <f t="shared" si="7"/>
        <v>0</v>
      </c>
      <c r="J15" s="16" t="s">
        <v>57</v>
      </c>
    </row>
    <row r="16" spans="1:10" x14ac:dyDescent="0.25">
      <c r="A16" s="12" t="s">
        <v>54</v>
      </c>
      <c r="B16" s="18">
        <v>5</v>
      </c>
      <c r="C16" s="18">
        <v>1</v>
      </c>
      <c r="D16" s="17">
        <f t="shared" si="8"/>
        <v>5</v>
      </c>
      <c r="E16" s="18">
        <v>0</v>
      </c>
      <c r="F16" s="18">
        <f t="shared" si="4"/>
        <v>0</v>
      </c>
      <c r="G16" s="18">
        <f t="shared" si="5"/>
        <v>0</v>
      </c>
      <c r="H16" s="18">
        <f t="shared" si="6"/>
        <v>0</v>
      </c>
      <c r="I16" s="22">
        <f t="shared" si="7"/>
        <v>0</v>
      </c>
      <c r="J16" s="28" t="s">
        <v>59</v>
      </c>
    </row>
    <row r="17" spans="1:10" x14ac:dyDescent="0.25">
      <c r="A17" s="12" t="s">
        <v>52</v>
      </c>
      <c r="B17" s="18">
        <v>20</v>
      </c>
      <c r="C17" s="18">
        <v>1</v>
      </c>
      <c r="D17" s="17">
        <f t="shared" si="8"/>
        <v>20</v>
      </c>
      <c r="E17" s="18">
        <v>0</v>
      </c>
      <c r="F17" s="18">
        <f t="shared" si="4"/>
        <v>0</v>
      </c>
      <c r="G17" s="18">
        <f t="shared" si="5"/>
        <v>0</v>
      </c>
      <c r="H17" s="18">
        <f t="shared" si="6"/>
        <v>0</v>
      </c>
      <c r="I17" s="22">
        <f t="shared" si="7"/>
        <v>0</v>
      </c>
      <c r="J17" s="28" t="s">
        <v>60</v>
      </c>
    </row>
    <row r="18" spans="1:10" ht="16.5" x14ac:dyDescent="0.25">
      <c r="A18" s="12" t="s">
        <v>85</v>
      </c>
      <c r="B18" s="18">
        <v>5</v>
      </c>
      <c r="C18" s="18">
        <v>6</v>
      </c>
      <c r="D18" s="17">
        <f t="shared" si="8"/>
        <v>30</v>
      </c>
      <c r="E18" s="18">
        <v>19</v>
      </c>
      <c r="F18" s="18">
        <f t="shared" si="4"/>
        <v>570</v>
      </c>
      <c r="G18" s="18">
        <f t="shared" si="5"/>
        <v>28.5</v>
      </c>
      <c r="H18" s="18">
        <f t="shared" si="6"/>
        <v>57</v>
      </c>
      <c r="I18" s="21">
        <f t="shared" si="7"/>
        <v>68873.385000000009</v>
      </c>
      <c r="J18" s="28" t="s">
        <v>61</v>
      </c>
    </row>
    <row r="19" spans="1:10" ht="16.5" x14ac:dyDescent="0.25">
      <c r="A19" s="12" t="s">
        <v>87</v>
      </c>
      <c r="B19" s="18">
        <v>4</v>
      </c>
      <c r="C19" s="18">
        <v>1</v>
      </c>
      <c r="D19" s="17">
        <f t="shared" si="8"/>
        <v>4</v>
      </c>
      <c r="E19" s="18">
        <v>0</v>
      </c>
      <c r="F19" s="18">
        <f t="shared" si="4"/>
        <v>0</v>
      </c>
      <c r="G19" s="18">
        <f t="shared" si="5"/>
        <v>0</v>
      </c>
      <c r="H19" s="18">
        <f t="shared" si="6"/>
        <v>0</v>
      </c>
      <c r="I19" s="22">
        <f t="shared" si="7"/>
        <v>0</v>
      </c>
      <c r="J19" s="28" t="s">
        <v>62</v>
      </c>
    </row>
    <row r="20" spans="1:10" ht="16.5" x14ac:dyDescent="0.25">
      <c r="A20" s="12" t="s">
        <v>88</v>
      </c>
      <c r="B20" s="18">
        <v>4</v>
      </c>
      <c r="C20" s="18">
        <v>1</v>
      </c>
      <c r="D20" s="17">
        <f t="shared" si="8"/>
        <v>4</v>
      </c>
      <c r="E20" s="18">
        <v>0</v>
      </c>
      <c r="F20" s="18">
        <f t="shared" si="4"/>
        <v>0</v>
      </c>
      <c r="G20" s="18">
        <f t="shared" si="5"/>
        <v>0</v>
      </c>
      <c r="H20" s="18">
        <f t="shared" si="6"/>
        <v>0</v>
      </c>
      <c r="I20" s="22">
        <f t="shared" si="7"/>
        <v>0</v>
      </c>
      <c r="J20" s="28" t="s">
        <v>62</v>
      </c>
    </row>
    <row r="21" spans="1:10" ht="16.5" x14ac:dyDescent="0.25">
      <c r="A21" s="12" t="s">
        <v>155</v>
      </c>
      <c r="B21" s="18">
        <v>4</v>
      </c>
      <c r="C21" s="18">
        <v>2</v>
      </c>
      <c r="D21" s="17">
        <f t="shared" si="8"/>
        <v>8</v>
      </c>
      <c r="E21" s="18">
        <v>0</v>
      </c>
      <c r="F21" s="18">
        <f t="shared" si="4"/>
        <v>0</v>
      </c>
      <c r="G21" s="18">
        <f t="shared" si="5"/>
        <v>0</v>
      </c>
      <c r="H21" s="18">
        <f t="shared" si="6"/>
        <v>0</v>
      </c>
      <c r="I21" s="22">
        <f t="shared" si="7"/>
        <v>0</v>
      </c>
      <c r="J21" s="28" t="s">
        <v>63</v>
      </c>
    </row>
    <row r="22" spans="1:10" x14ac:dyDescent="0.25">
      <c r="A22" s="12" t="s">
        <v>51</v>
      </c>
      <c r="B22" s="18">
        <v>4</v>
      </c>
      <c r="C22" s="18">
        <v>1</v>
      </c>
      <c r="D22" s="17">
        <f t="shared" si="8"/>
        <v>4</v>
      </c>
      <c r="E22" s="18">
        <v>0</v>
      </c>
      <c r="F22" s="18">
        <f t="shared" si="4"/>
        <v>0</v>
      </c>
      <c r="G22" s="18">
        <f t="shared" si="5"/>
        <v>0</v>
      </c>
      <c r="H22" s="18">
        <f t="shared" si="6"/>
        <v>0</v>
      </c>
      <c r="I22" s="22">
        <f t="shared" si="7"/>
        <v>0</v>
      </c>
      <c r="J22" s="28" t="s">
        <v>58</v>
      </c>
    </row>
    <row r="23" spans="1:10" ht="29.25" customHeight="1" x14ac:dyDescent="0.25">
      <c r="A23" s="12" t="s">
        <v>90</v>
      </c>
      <c r="B23" s="18">
        <v>2</v>
      </c>
      <c r="C23" s="18">
        <v>1</v>
      </c>
      <c r="D23" s="17">
        <f t="shared" si="8"/>
        <v>2</v>
      </c>
      <c r="E23" s="18">
        <v>0</v>
      </c>
      <c r="F23" s="18">
        <f t="shared" si="4"/>
        <v>0</v>
      </c>
      <c r="G23" s="18">
        <f t="shared" si="5"/>
        <v>0</v>
      </c>
      <c r="H23" s="18">
        <f t="shared" si="6"/>
        <v>0</v>
      </c>
      <c r="I23" s="22">
        <f t="shared" si="7"/>
        <v>0</v>
      </c>
      <c r="J23" s="28" t="s">
        <v>57</v>
      </c>
    </row>
    <row r="24" spans="1:10" x14ac:dyDescent="0.25">
      <c r="A24" s="12" t="s">
        <v>50</v>
      </c>
      <c r="B24" s="18">
        <v>40</v>
      </c>
      <c r="C24" s="18">
        <v>1</v>
      </c>
      <c r="D24" s="17">
        <f t="shared" si="8"/>
        <v>40</v>
      </c>
      <c r="E24" s="18">
        <v>0</v>
      </c>
      <c r="F24" s="18">
        <f t="shared" si="4"/>
        <v>0</v>
      </c>
      <c r="G24" s="18">
        <f t="shared" si="5"/>
        <v>0</v>
      </c>
      <c r="H24" s="18">
        <f t="shared" si="6"/>
        <v>0</v>
      </c>
      <c r="I24" s="22">
        <f t="shared" si="7"/>
        <v>0</v>
      </c>
      <c r="J24" s="28" t="s">
        <v>64</v>
      </c>
    </row>
    <row r="25" spans="1:10" ht="16.5" x14ac:dyDescent="0.25">
      <c r="A25" s="12" t="s">
        <v>92</v>
      </c>
      <c r="B25" s="18">
        <v>40</v>
      </c>
      <c r="C25" s="18">
        <v>1</v>
      </c>
      <c r="D25" s="17">
        <f t="shared" si="8"/>
        <v>40</v>
      </c>
      <c r="E25" s="18">
        <v>0</v>
      </c>
      <c r="F25" s="18">
        <f t="shared" si="4"/>
        <v>0</v>
      </c>
      <c r="G25" s="18">
        <f t="shared" si="5"/>
        <v>0</v>
      </c>
      <c r="H25" s="18">
        <f t="shared" si="6"/>
        <v>0</v>
      </c>
      <c r="I25" s="22">
        <f t="shared" si="7"/>
        <v>0</v>
      </c>
      <c r="J25" s="28" t="s">
        <v>60</v>
      </c>
    </row>
    <row r="26" spans="1:10" ht="16.5" x14ac:dyDescent="0.25">
      <c r="A26" s="12" t="s">
        <v>95</v>
      </c>
      <c r="B26" s="18">
        <v>120</v>
      </c>
      <c r="C26" s="18">
        <v>1</v>
      </c>
      <c r="D26" s="17">
        <f t="shared" si="8"/>
        <v>120</v>
      </c>
      <c r="E26" s="18">
        <v>0</v>
      </c>
      <c r="F26" s="18">
        <f t="shared" si="4"/>
        <v>0</v>
      </c>
      <c r="G26" s="18">
        <f t="shared" si="5"/>
        <v>0</v>
      </c>
      <c r="H26" s="18">
        <f t="shared" si="6"/>
        <v>0</v>
      </c>
      <c r="I26" s="22">
        <f t="shared" si="7"/>
        <v>0</v>
      </c>
      <c r="J26" s="28" t="s">
        <v>65</v>
      </c>
    </row>
    <row r="27" spans="1:10" ht="16.5" x14ac:dyDescent="0.25">
      <c r="A27" s="12" t="s">
        <v>97</v>
      </c>
      <c r="B27" s="18">
        <v>20</v>
      </c>
      <c r="C27" s="18">
        <v>1</v>
      </c>
      <c r="D27" s="17">
        <f t="shared" si="8"/>
        <v>20</v>
      </c>
      <c r="E27" s="18">
        <v>1</v>
      </c>
      <c r="F27" s="18">
        <f t="shared" si="4"/>
        <v>20</v>
      </c>
      <c r="G27" s="18">
        <f t="shared" si="5"/>
        <v>1</v>
      </c>
      <c r="H27" s="18">
        <f t="shared" si="6"/>
        <v>2</v>
      </c>
      <c r="I27" s="21">
        <f t="shared" si="7"/>
        <v>2416.6099999999997</v>
      </c>
      <c r="J27" s="28" t="s">
        <v>67</v>
      </c>
    </row>
    <row r="28" spans="1:10" ht="28.5" x14ac:dyDescent="0.25">
      <c r="A28" s="15" t="s">
        <v>96</v>
      </c>
      <c r="B28" s="18">
        <v>2</v>
      </c>
      <c r="C28" s="18">
        <v>1</v>
      </c>
      <c r="D28" s="17">
        <f t="shared" si="8"/>
        <v>2</v>
      </c>
      <c r="E28" s="18">
        <v>0</v>
      </c>
      <c r="F28" s="18">
        <f t="shared" si="4"/>
        <v>0</v>
      </c>
      <c r="G28" s="18">
        <f t="shared" si="5"/>
        <v>0</v>
      </c>
      <c r="H28" s="18">
        <f t="shared" si="6"/>
        <v>0</v>
      </c>
      <c r="I28" s="22">
        <f t="shared" si="7"/>
        <v>0</v>
      </c>
      <c r="J28" s="28" t="s">
        <v>66</v>
      </c>
    </row>
    <row r="29" spans="1:10" ht="16.5" x14ac:dyDescent="0.25">
      <c r="A29" s="12" t="s">
        <v>158</v>
      </c>
      <c r="B29" s="18">
        <v>80</v>
      </c>
      <c r="C29" s="18">
        <v>2</v>
      </c>
      <c r="D29" s="17">
        <f t="shared" si="8"/>
        <v>160</v>
      </c>
      <c r="E29" s="18">
        <v>16</v>
      </c>
      <c r="F29" s="27">
        <f t="shared" si="4"/>
        <v>2560</v>
      </c>
      <c r="G29" s="18">
        <f t="shared" si="5"/>
        <v>128</v>
      </c>
      <c r="H29" s="18">
        <f t="shared" si="6"/>
        <v>256</v>
      </c>
      <c r="I29" s="21">
        <f t="shared" si="7"/>
        <v>309326.07999999996</v>
      </c>
      <c r="J29" s="28" t="s">
        <v>68</v>
      </c>
    </row>
    <row r="30" spans="1:10" ht="28.5" x14ac:dyDescent="0.25">
      <c r="A30" s="15" t="s">
        <v>100</v>
      </c>
      <c r="B30" s="18">
        <v>80</v>
      </c>
      <c r="C30" s="18">
        <v>4</v>
      </c>
      <c r="D30" s="17">
        <f t="shared" si="8"/>
        <v>320</v>
      </c>
      <c r="E30" s="18">
        <v>3</v>
      </c>
      <c r="F30" s="18">
        <f t="shared" si="4"/>
        <v>960</v>
      </c>
      <c r="G30" s="18">
        <f t="shared" si="5"/>
        <v>48</v>
      </c>
      <c r="H30" s="18">
        <f t="shared" si="6"/>
        <v>96</v>
      </c>
      <c r="I30" s="21">
        <f t="shared" si="7"/>
        <v>115997.28</v>
      </c>
      <c r="J30" s="28" t="s">
        <v>69</v>
      </c>
    </row>
    <row r="31" spans="1:10" ht="28.5" x14ac:dyDescent="0.25">
      <c r="A31" s="15" t="s">
        <v>101</v>
      </c>
      <c r="B31" s="18">
        <v>20</v>
      </c>
      <c r="C31" s="18">
        <v>1</v>
      </c>
      <c r="D31" s="17">
        <f t="shared" si="8"/>
        <v>20</v>
      </c>
      <c r="E31" s="18">
        <v>2</v>
      </c>
      <c r="F31" s="18">
        <f t="shared" si="4"/>
        <v>40</v>
      </c>
      <c r="G31" s="18">
        <f t="shared" si="5"/>
        <v>2</v>
      </c>
      <c r="H31" s="18">
        <f t="shared" si="6"/>
        <v>4</v>
      </c>
      <c r="I31" s="21">
        <f t="shared" si="7"/>
        <v>4833.2199999999993</v>
      </c>
      <c r="J31" s="28" t="s">
        <v>70</v>
      </c>
    </row>
    <row r="32" spans="1:10" ht="15.75" x14ac:dyDescent="0.25">
      <c r="A32" s="15" t="s">
        <v>104</v>
      </c>
      <c r="B32" s="18">
        <v>2</v>
      </c>
      <c r="C32" s="18">
        <v>1</v>
      </c>
      <c r="D32" s="17">
        <f t="shared" si="8"/>
        <v>2</v>
      </c>
      <c r="E32" s="18">
        <v>2</v>
      </c>
      <c r="F32" s="18">
        <f t="shared" si="4"/>
        <v>4</v>
      </c>
      <c r="G32" s="18">
        <f t="shared" si="5"/>
        <v>0.2</v>
      </c>
      <c r="H32" s="18">
        <f t="shared" si="6"/>
        <v>0.4</v>
      </c>
      <c r="I32" s="21">
        <f t="shared" si="7"/>
        <v>483.322</v>
      </c>
      <c r="J32" s="28" t="s">
        <v>71</v>
      </c>
    </row>
    <row r="33" spans="1:10" ht="15.75" x14ac:dyDescent="0.25">
      <c r="A33" s="15" t="s">
        <v>105</v>
      </c>
      <c r="B33" s="18">
        <v>2</v>
      </c>
      <c r="C33" s="18">
        <v>1</v>
      </c>
      <c r="D33" s="17">
        <f t="shared" si="8"/>
        <v>2</v>
      </c>
      <c r="E33" s="18">
        <v>0</v>
      </c>
      <c r="F33" s="18">
        <f t="shared" si="4"/>
        <v>0</v>
      </c>
      <c r="G33" s="18">
        <f t="shared" si="5"/>
        <v>0</v>
      </c>
      <c r="H33" s="18">
        <f t="shared" si="6"/>
        <v>0</v>
      </c>
      <c r="I33" s="22">
        <f t="shared" si="7"/>
        <v>0</v>
      </c>
      <c r="J33" s="28" t="s">
        <v>72</v>
      </c>
    </row>
    <row r="34" spans="1:10" ht="16.5" x14ac:dyDescent="0.25">
      <c r="A34" s="12" t="s">
        <v>106</v>
      </c>
      <c r="B34" s="17">
        <v>8</v>
      </c>
      <c r="C34" s="17">
        <v>2</v>
      </c>
      <c r="D34" s="17">
        <f t="shared" si="8"/>
        <v>16</v>
      </c>
      <c r="E34" s="17">
        <v>2</v>
      </c>
      <c r="F34" s="17">
        <f t="shared" si="4"/>
        <v>32</v>
      </c>
      <c r="G34" s="17">
        <f t="shared" si="5"/>
        <v>1.6</v>
      </c>
      <c r="H34" s="17">
        <f t="shared" si="6"/>
        <v>3.2</v>
      </c>
      <c r="I34" s="21">
        <f t="shared" si="7"/>
        <v>3866.576</v>
      </c>
      <c r="J34" s="28" t="s">
        <v>73</v>
      </c>
    </row>
    <row r="35" spans="1:10" x14ac:dyDescent="0.25">
      <c r="A35" s="7" t="s">
        <v>17</v>
      </c>
      <c r="B35" s="18"/>
      <c r="C35" s="18"/>
      <c r="D35" s="17"/>
      <c r="E35" s="18"/>
      <c r="F35" s="59">
        <f>+SUM(F5:H33)</f>
        <v>54748.05</v>
      </c>
      <c r="G35" s="59"/>
      <c r="H35" s="59"/>
      <c r="I35" s="23">
        <f>SUM(I5:I33)</f>
        <v>5752377.6135</v>
      </c>
    </row>
    <row r="36" spans="1:10" x14ac:dyDescent="0.25">
      <c r="A36" s="5" t="s">
        <v>18</v>
      </c>
      <c r="B36" s="18"/>
      <c r="C36" s="18"/>
      <c r="D36" s="17"/>
      <c r="E36" s="18"/>
      <c r="F36" s="18"/>
      <c r="G36" s="18"/>
      <c r="H36" s="18"/>
      <c r="I36" s="20" t="s">
        <v>11</v>
      </c>
    </row>
    <row r="37" spans="1:10" x14ac:dyDescent="0.25">
      <c r="A37" s="13" t="s">
        <v>44</v>
      </c>
      <c r="B37" s="17" t="s">
        <v>19</v>
      </c>
      <c r="C37" s="18"/>
      <c r="D37" s="17"/>
      <c r="E37" s="18"/>
      <c r="F37" s="18"/>
      <c r="G37" s="18"/>
      <c r="H37" s="18"/>
      <c r="I37" s="20" t="s">
        <v>11</v>
      </c>
    </row>
    <row r="38" spans="1:10" x14ac:dyDescent="0.25">
      <c r="A38" s="13" t="s">
        <v>20</v>
      </c>
      <c r="B38" s="17" t="s">
        <v>16</v>
      </c>
      <c r="C38" s="18"/>
      <c r="D38" s="17"/>
      <c r="E38" s="18"/>
      <c r="F38" s="18"/>
      <c r="G38" s="18"/>
      <c r="H38" s="18"/>
      <c r="I38" s="20" t="s">
        <v>11</v>
      </c>
    </row>
    <row r="39" spans="1:10" x14ac:dyDescent="0.25">
      <c r="A39" s="13" t="s">
        <v>22</v>
      </c>
      <c r="B39" s="17" t="s">
        <v>16</v>
      </c>
      <c r="C39" s="18"/>
      <c r="D39" s="17"/>
      <c r="E39" s="18"/>
      <c r="F39" s="18"/>
      <c r="G39" s="18"/>
      <c r="H39" s="18"/>
      <c r="I39" s="20" t="s">
        <v>11</v>
      </c>
    </row>
    <row r="40" spans="1:10" x14ac:dyDescent="0.25">
      <c r="A40" s="13" t="s">
        <v>23</v>
      </c>
      <c r="B40" s="17" t="s">
        <v>21</v>
      </c>
      <c r="C40" s="18"/>
      <c r="D40" s="17"/>
      <c r="E40" s="18"/>
      <c r="F40" s="18"/>
      <c r="G40" s="18"/>
      <c r="H40" s="18"/>
      <c r="I40" s="20" t="s">
        <v>11</v>
      </c>
    </row>
    <row r="41" spans="1:10" x14ac:dyDescent="0.25">
      <c r="A41" s="13" t="s">
        <v>24</v>
      </c>
      <c r="B41" s="18"/>
      <c r="C41" s="18"/>
      <c r="D41" s="17"/>
      <c r="E41" s="18"/>
      <c r="F41" s="18"/>
      <c r="G41" s="18"/>
      <c r="H41" s="18"/>
      <c r="I41" s="20" t="s">
        <v>11</v>
      </c>
    </row>
    <row r="42" spans="1:10" x14ac:dyDescent="0.25">
      <c r="A42" s="12" t="s">
        <v>25</v>
      </c>
      <c r="B42" s="17" t="s">
        <v>16</v>
      </c>
      <c r="C42" s="17"/>
      <c r="D42" s="17"/>
      <c r="E42" s="17"/>
      <c r="F42" s="17"/>
      <c r="G42" s="17"/>
      <c r="H42" s="17"/>
      <c r="I42" s="22"/>
    </row>
    <row r="43" spans="1:10" x14ac:dyDescent="0.25">
      <c r="A43" s="12" t="s">
        <v>46</v>
      </c>
      <c r="B43" s="17" t="s">
        <v>45</v>
      </c>
      <c r="C43" s="17"/>
      <c r="D43" s="17"/>
      <c r="E43" s="17"/>
      <c r="F43" s="17"/>
      <c r="G43" s="17"/>
      <c r="H43" s="17"/>
      <c r="I43" s="20"/>
    </row>
    <row r="44" spans="1:10" x14ac:dyDescent="0.25">
      <c r="A44" s="12" t="s">
        <v>26</v>
      </c>
      <c r="B44" s="17" t="s">
        <v>47</v>
      </c>
      <c r="C44" s="17"/>
      <c r="D44" s="17"/>
      <c r="E44" s="17"/>
      <c r="F44" s="17"/>
      <c r="G44" s="17"/>
      <c r="H44" s="17"/>
      <c r="I44" s="21"/>
    </row>
    <row r="45" spans="1:10" ht="16.5" x14ac:dyDescent="0.25">
      <c r="A45" s="12" t="s">
        <v>81</v>
      </c>
      <c r="B45" s="31">
        <f>+D45/C45</f>
        <v>20</v>
      </c>
      <c r="C45" s="31">
        <v>1</v>
      </c>
      <c r="D45" s="31">
        <v>20</v>
      </c>
      <c r="E45" s="31">
        <v>19</v>
      </c>
      <c r="F45" s="31">
        <f t="shared" ref="F45:F49" si="9">+D45*E45</f>
        <v>380</v>
      </c>
      <c r="G45" s="31">
        <f t="shared" ref="G45:G49" si="10">+F45*0.05</f>
        <v>19</v>
      </c>
      <c r="H45" s="31">
        <f t="shared" ref="H45:H49" si="11">+F45*0.1</f>
        <v>38</v>
      </c>
      <c r="I45" s="32">
        <f t="shared" ref="I45:I49" si="12">+$F$2*F45+$G$2*G45+$H$2*H45</f>
        <v>45915.59</v>
      </c>
      <c r="J45" s="28" t="s">
        <v>84</v>
      </c>
    </row>
    <row r="46" spans="1:10" ht="16.5" x14ac:dyDescent="0.25">
      <c r="A46" s="13" t="s">
        <v>82</v>
      </c>
      <c r="B46" s="31">
        <f>+D46/C46</f>
        <v>2.1</v>
      </c>
      <c r="C46" s="31">
        <v>10</v>
      </c>
      <c r="D46" s="31">
        <v>21</v>
      </c>
      <c r="E46" s="31">
        <v>19</v>
      </c>
      <c r="F46" s="31">
        <f t="shared" si="9"/>
        <v>399</v>
      </c>
      <c r="G46" s="31">
        <f t="shared" si="10"/>
        <v>19.950000000000003</v>
      </c>
      <c r="H46" s="31">
        <f t="shared" si="11"/>
        <v>39.900000000000006</v>
      </c>
      <c r="I46" s="32">
        <f t="shared" si="12"/>
        <v>48211.369500000008</v>
      </c>
      <c r="J46" s="28" t="s">
        <v>84</v>
      </c>
    </row>
    <row r="47" spans="1:10" x14ac:dyDescent="0.25">
      <c r="A47" s="13" t="s">
        <v>27</v>
      </c>
      <c r="B47" s="17" t="s">
        <v>10</v>
      </c>
      <c r="C47" s="18"/>
      <c r="D47" s="17"/>
      <c r="E47" s="18"/>
      <c r="F47" s="18"/>
      <c r="G47" s="18"/>
      <c r="H47" s="18"/>
      <c r="I47" s="20"/>
    </row>
    <row r="48" spans="1:10" ht="16.5" x14ac:dyDescent="0.25">
      <c r="A48" s="13" t="s">
        <v>83</v>
      </c>
      <c r="B48" s="17">
        <f>+D48/C48</f>
        <v>10.5</v>
      </c>
      <c r="C48" s="17">
        <v>2</v>
      </c>
      <c r="D48" s="17">
        <v>21</v>
      </c>
      <c r="E48" s="17">
        <v>19</v>
      </c>
      <c r="F48" s="17">
        <f t="shared" si="9"/>
        <v>399</v>
      </c>
      <c r="G48" s="17">
        <f t="shared" si="10"/>
        <v>19.950000000000003</v>
      </c>
      <c r="H48" s="17">
        <f t="shared" si="11"/>
        <v>39.900000000000006</v>
      </c>
      <c r="I48" s="21">
        <f t="shared" si="12"/>
        <v>48211.369500000008</v>
      </c>
      <c r="J48" s="1" t="s">
        <v>48</v>
      </c>
    </row>
    <row r="49" spans="1:12" x14ac:dyDescent="0.25">
      <c r="A49" s="12" t="s">
        <v>28</v>
      </c>
      <c r="B49" s="17">
        <v>1</v>
      </c>
      <c r="C49" s="17">
        <v>12</v>
      </c>
      <c r="D49" s="17">
        <f t="shared" ref="D49" si="13">+B49*C49</f>
        <v>12</v>
      </c>
      <c r="E49" s="17">
        <v>19</v>
      </c>
      <c r="F49" s="17">
        <f t="shared" si="9"/>
        <v>228</v>
      </c>
      <c r="G49" s="17">
        <f t="shared" si="10"/>
        <v>11.4</v>
      </c>
      <c r="H49" s="17">
        <f t="shared" si="11"/>
        <v>22.8</v>
      </c>
      <c r="I49" s="21">
        <f t="shared" si="12"/>
        <v>27549.353999999999</v>
      </c>
      <c r="J49" s="1" t="s">
        <v>49</v>
      </c>
    </row>
    <row r="50" spans="1:12" x14ac:dyDescent="0.25">
      <c r="A50" s="13" t="s">
        <v>29</v>
      </c>
      <c r="B50" s="17" t="s">
        <v>10</v>
      </c>
      <c r="C50" s="18"/>
      <c r="D50" s="18"/>
      <c r="E50" s="18"/>
      <c r="F50" s="18"/>
      <c r="G50" s="18"/>
      <c r="H50" s="18"/>
      <c r="I50" s="20" t="s">
        <v>11</v>
      </c>
    </row>
    <row r="51" spans="1:12" x14ac:dyDescent="0.25">
      <c r="A51" s="7" t="s">
        <v>30</v>
      </c>
      <c r="B51" s="18"/>
      <c r="C51" s="18"/>
      <c r="D51" s="18"/>
      <c r="E51" s="18"/>
      <c r="F51" s="59">
        <f>SUM(F36:H50)</f>
        <v>1616.9</v>
      </c>
      <c r="G51" s="59"/>
      <c r="H51" s="59"/>
      <c r="I51" s="23">
        <f>+SUM(I36:I50)</f>
        <v>169887.68299999999</v>
      </c>
      <c r="K51" s="16" t="s">
        <v>159</v>
      </c>
      <c r="L51" s="16" t="s">
        <v>160</v>
      </c>
    </row>
    <row r="52" spans="1:12" ht="16.5" x14ac:dyDescent="0.25">
      <c r="A52" s="8" t="s">
        <v>109</v>
      </c>
      <c r="B52" s="18"/>
      <c r="C52" s="18"/>
      <c r="D52" s="18"/>
      <c r="E52" s="18"/>
      <c r="F52" s="59">
        <f>ROUND(F35+F51,-2)</f>
        <v>56400</v>
      </c>
      <c r="G52" s="59"/>
      <c r="H52" s="59"/>
      <c r="I52" s="23">
        <f>+ROUND(I35+I51,-4)</f>
        <v>5920000</v>
      </c>
      <c r="K52" s="1">
        <v>167</v>
      </c>
      <c r="L52" s="1">
        <f>+F52/K52</f>
        <v>337.72455089820357</v>
      </c>
    </row>
    <row r="53" spans="1:12" ht="16.5" x14ac:dyDescent="0.25">
      <c r="A53" s="8" t="s">
        <v>110</v>
      </c>
      <c r="B53" s="6"/>
      <c r="C53" s="6"/>
      <c r="D53" s="6"/>
      <c r="E53" s="6"/>
      <c r="F53" s="3"/>
      <c r="G53" s="3"/>
      <c r="H53" s="3"/>
      <c r="I53" s="9">
        <v>5230000</v>
      </c>
    </row>
    <row r="54" spans="1:12" ht="16.5" x14ac:dyDescent="0.25">
      <c r="A54" s="8" t="s">
        <v>111</v>
      </c>
      <c r="B54" s="10"/>
      <c r="C54" s="10"/>
      <c r="D54" s="10"/>
      <c r="E54" s="10"/>
      <c r="F54" s="10"/>
      <c r="G54" s="10"/>
      <c r="H54" s="10"/>
      <c r="I54" s="9">
        <f>ROUND(I52+I53, -5)</f>
        <v>11200000</v>
      </c>
    </row>
    <row r="56" spans="1:12" x14ac:dyDescent="0.25">
      <c r="A56" s="29" t="s">
        <v>40</v>
      </c>
    </row>
    <row r="57" spans="1:12" x14ac:dyDescent="0.25">
      <c r="A57" s="58" t="s">
        <v>74</v>
      </c>
    </row>
    <row r="58" spans="1:12" ht="15.75" x14ac:dyDescent="0.25">
      <c r="A58" s="30" t="s">
        <v>75</v>
      </c>
      <c r="E58" s="14"/>
    </row>
    <row r="59" spans="1:12" ht="15.75" x14ac:dyDescent="0.25">
      <c r="A59" s="30" t="s">
        <v>76</v>
      </c>
    </row>
    <row r="60" spans="1:12" x14ac:dyDescent="0.25">
      <c r="A60" s="28" t="s">
        <v>77</v>
      </c>
    </row>
    <row r="61" spans="1:12" x14ac:dyDescent="0.25">
      <c r="A61" s="28" t="s">
        <v>86</v>
      </c>
    </row>
    <row r="62" spans="1:12" x14ac:dyDescent="0.25">
      <c r="A62" s="57" t="s">
        <v>154</v>
      </c>
    </row>
    <row r="63" spans="1:12" x14ac:dyDescent="0.25">
      <c r="A63" s="28" t="s">
        <v>89</v>
      </c>
    </row>
    <row r="64" spans="1:12" x14ac:dyDescent="0.25">
      <c r="A64" s="28" t="s">
        <v>91</v>
      </c>
    </row>
    <row r="65" spans="1:1" x14ac:dyDescent="0.25">
      <c r="A65" s="28" t="s">
        <v>93</v>
      </c>
    </row>
    <row r="66" spans="1:1" x14ac:dyDescent="0.25">
      <c r="A66" s="28" t="s">
        <v>94</v>
      </c>
    </row>
    <row r="67" spans="1:1" x14ac:dyDescent="0.25">
      <c r="A67" s="28" t="s">
        <v>98</v>
      </c>
    </row>
    <row r="68" spans="1:1" x14ac:dyDescent="0.25">
      <c r="A68" s="28" t="s">
        <v>99</v>
      </c>
    </row>
    <row r="69" spans="1:1" x14ac:dyDescent="0.25">
      <c r="A69" s="28" t="s">
        <v>102</v>
      </c>
    </row>
    <row r="70" spans="1:1" x14ac:dyDescent="0.25">
      <c r="A70" s="28" t="s">
        <v>103</v>
      </c>
    </row>
    <row r="71" spans="1:1" x14ac:dyDescent="0.25">
      <c r="A71" s="28" t="s">
        <v>134</v>
      </c>
    </row>
    <row r="72" spans="1:1" x14ac:dyDescent="0.25">
      <c r="A72" s="28" t="s">
        <v>107</v>
      </c>
    </row>
    <row r="73" spans="1:1" x14ac:dyDescent="0.25">
      <c r="A73" s="28" t="s">
        <v>108</v>
      </c>
    </row>
    <row r="78" spans="1:1" x14ac:dyDescent="0.25">
      <c r="A78" s="11"/>
    </row>
    <row r="79" spans="1:1" x14ac:dyDescent="0.25">
      <c r="A79" s="11"/>
    </row>
    <row r="80" spans="1:1" x14ac:dyDescent="0.25">
      <c r="A80" s="11"/>
    </row>
    <row r="81" spans="1:1" x14ac:dyDescent="0.25">
      <c r="A81" s="11"/>
    </row>
    <row r="82" spans="1:1" x14ac:dyDescent="0.25">
      <c r="A82" s="11"/>
    </row>
    <row r="83" spans="1:1" x14ac:dyDescent="0.25">
      <c r="A83" s="11"/>
    </row>
  </sheetData>
  <mergeCells count="4">
    <mergeCell ref="F35:H35"/>
    <mergeCell ref="F51:H51"/>
    <mergeCell ref="F52:H52"/>
    <mergeCell ref="A3:A4"/>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opLeftCell="A10" zoomScale="85" zoomScaleNormal="85" workbookViewId="0">
      <selection activeCell="E21" sqref="E21"/>
    </sheetView>
  </sheetViews>
  <sheetFormatPr defaultRowHeight="15" x14ac:dyDescent="0.25"/>
  <cols>
    <col min="1" max="1" width="56.7109375" bestFit="1" customWidth="1"/>
    <col min="2" max="2" width="10.5703125" customWidth="1"/>
    <col min="3" max="3" width="10.42578125" customWidth="1"/>
    <col min="5" max="5" width="10.42578125" customWidth="1"/>
    <col min="6" max="6" width="10" customWidth="1"/>
    <col min="7" max="7" width="12.42578125" customWidth="1"/>
    <col min="8" max="8" width="9.5703125" customWidth="1"/>
    <col min="9" max="9" width="11.42578125" customWidth="1"/>
  </cols>
  <sheetData>
    <row r="1" spans="1:9" ht="15.75" x14ac:dyDescent="0.25">
      <c r="A1" s="2" t="s">
        <v>157</v>
      </c>
    </row>
    <row r="2" spans="1:9" x14ac:dyDescent="0.25">
      <c r="F2">
        <v>48.08</v>
      </c>
      <c r="G2">
        <v>64.8</v>
      </c>
      <c r="H2">
        <v>26.02</v>
      </c>
    </row>
    <row r="3" spans="1:9" x14ac:dyDescent="0.25">
      <c r="A3" s="61" t="s">
        <v>112</v>
      </c>
      <c r="B3" s="39" t="s">
        <v>2</v>
      </c>
      <c r="C3" s="39" t="s">
        <v>3</v>
      </c>
      <c r="D3" s="39" t="s">
        <v>4</v>
      </c>
      <c r="E3" s="39" t="s">
        <v>31</v>
      </c>
      <c r="F3" s="39" t="s">
        <v>113</v>
      </c>
      <c r="G3" s="39" t="s">
        <v>114</v>
      </c>
      <c r="H3" s="39" t="s">
        <v>34</v>
      </c>
      <c r="I3" s="39" t="s">
        <v>5</v>
      </c>
    </row>
    <row r="4" spans="1:9" ht="76.5" x14ac:dyDescent="0.25">
      <c r="A4" s="61"/>
      <c r="B4" s="40" t="s">
        <v>115</v>
      </c>
      <c r="C4" s="40" t="s">
        <v>116</v>
      </c>
      <c r="D4" s="40" t="s">
        <v>117</v>
      </c>
      <c r="E4" s="40" t="s">
        <v>118</v>
      </c>
      <c r="F4" s="40" t="s">
        <v>119</v>
      </c>
      <c r="G4" s="40" t="s">
        <v>120</v>
      </c>
      <c r="H4" s="40" t="s">
        <v>36</v>
      </c>
      <c r="I4" s="41" t="s">
        <v>121</v>
      </c>
    </row>
    <row r="5" spans="1:9" x14ac:dyDescent="0.25">
      <c r="A5" s="42" t="s">
        <v>122</v>
      </c>
      <c r="B5" s="43"/>
      <c r="C5" s="43"/>
      <c r="D5" s="43"/>
      <c r="E5" s="43"/>
      <c r="F5" s="43"/>
      <c r="G5" s="43"/>
      <c r="H5" s="43"/>
      <c r="I5" s="43"/>
    </row>
    <row r="6" spans="1:9" x14ac:dyDescent="0.25">
      <c r="A6" s="44" t="s">
        <v>123</v>
      </c>
      <c r="B6" s="43">
        <v>40</v>
      </c>
      <c r="C6" s="43">
        <v>1</v>
      </c>
      <c r="D6" s="43">
        <f>B6*C6</f>
        <v>40</v>
      </c>
      <c r="E6" s="43">
        <v>0</v>
      </c>
      <c r="F6" s="43">
        <f>D6*E6</f>
        <v>0</v>
      </c>
      <c r="G6" s="43">
        <f>F6*0.05</f>
        <v>0</v>
      </c>
      <c r="H6" s="43">
        <f>F6*0.1</f>
        <v>0</v>
      </c>
      <c r="I6" s="45">
        <f>$F$2*F6+$G$2*G6+$H$2*H6</f>
        <v>0</v>
      </c>
    </row>
    <row r="7" spans="1:9" ht="15.75" x14ac:dyDescent="0.25">
      <c r="A7" s="44" t="s">
        <v>124</v>
      </c>
      <c r="B7" s="43">
        <v>40</v>
      </c>
      <c r="C7" s="43">
        <v>1</v>
      </c>
      <c r="D7" s="43">
        <f t="shared" ref="D7:D24" si="0">B7*C7</f>
        <v>40</v>
      </c>
      <c r="E7" s="43">
        <v>0</v>
      </c>
      <c r="F7" s="43">
        <f t="shared" ref="F7" si="1">D7*E7</f>
        <v>0</v>
      </c>
      <c r="G7" s="43">
        <f t="shared" ref="G7" si="2">F7*0.05</f>
        <v>0</v>
      </c>
      <c r="H7" s="43">
        <f t="shared" ref="H7" si="3">+F7*0.1</f>
        <v>0</v>
      </c>
      <c r="I7" s="45">
        <f t="shared" ref="I7" si="4">+$F$2*F7+$G$2*G7+$H$2*H7</f>
        <v>0</v>
      </c>
    </row>
    <row r="8" spans="1:9" x14ac:dyDescent="0.25">
      <c r="A8" s="46" t="s">
        <v>125</v>
      </c>
      <c r="B8" s="47"/>
      <c r="C8" s="47"/>
      <c r="D8" s="43"/>
      <c r="E8" s="47"/>
      <c r="F8" s="43"/>
      <c r="G8" s="43"/>
      <c r="H8" s="43"/>
      <c r="I8" s="45"/>
    </row>
    <row r="9" spans="1:9" ht="16.5" x14ac:dyDescent="0.25">
      <c r="A9" s="55" t="s">
        <v>128</v>
      </c>
      <c r="B9" s="49">
        <v>2</v>
      </c>
      <c r="C9" s="47">
        <v>1</v>
      </c>
      <c r="D9" s="43">
        <f t="shared" si="0"/>
        <v>2</v>
      </c>
      <c r="E9" s="47">
        <v>0</v>
      </c>
      <c r="F9" s="43">
        <f t="shared" ref="F9:F24" si="5">D9*E9</f>
        <v>0</v>
      </c>
      <c r="G9" s="43">
        <f t="shared" ref="G9:G24" si="6">F9*0.05</f>
        <v>0</v>
      </c>
      <c r="H9" s="43">
        <f t="shared" ref="H9:H24" si="7">+F9*0.1</f>
        <v>0</v>
      </c>
      <c r="I9" s="45">
        <f t="shared" ref="I9:I24" si="8">+$F$2*F9+$G$2*G9+$H$2*H9</f>
        <v>0</v>
      </c>
    </row>
    <row r="10" spans="1:9" ht="29.25" x14ac:dyDescent="0.25">
      <c r="A10" s="13" t="s">
        <v>139</v>
      </c>
      <c r="B10" s="49">
        <v>2</v>
      </c>
      <c r="C10" s="47">
        <v>1</v>
      </c>
      <c r="D10" s="43">
        <f t="shared" si="0"/>
        <v>2</v>
      </c>
      <c r="E10" s="47">
        <v>0</v>
      </c>
      <c r="F10" s="43">
        <f t="shared" si="5"/>
        <v>0</v>
      </c>
      <c r="G10" s="43">
        <f t="shared" si="6"/>
        <v>0</v>
      </c>
      <c r="H10" s="43">
        <f t="shared" si="7"/>
        <v>0</v>
      </c>
      <c r="I10" s="45">
        <f t="shared" si="8"/>
        <v>0</v>
      </c>
    </row>
    <row r="11" spans="1:9" ht="16.5" x14ac:dyDescent="0.25">
      <c r="A11" s="13" t="s">
        <v>140</v>
      </c>
      <c r="B11" s="49">
        <v>40</v>
      </c>
      <c r="C11" s="47">
        <v>1</v>
      </c>
      <c r="D11" s="43">
        <f t="shared" si="0"/>
        <v>40</v>
      </c>
      <c r="E11" s="47">
        <v>0</v>
      </c>
      <c r="F11" s="43">
        <f t="shared" si="5"/>
        <v>0</v>
      </c>
      <c r="G11" s="43">
        <f t="shared" si="6"/>
        <v>0</v>
      </c>
      <c r="H11" s="43">
        <f t="shared" si="7"/>
        <v>0</v>
      </c>
      <c r="I11" s="45">
        <f t="shared" si="8"/>
        <v>0</v>
      </c>
    </row>
    <row r="12" spans="1:9" ht="16.5" x14ac:dyDescent="0.25">
      <c r="A12" s="55" t="s">
        <v>141</v>
      </c>
      <c r="B12" s="49">
        <v>2</v>
      </c>
      <c r="C12" s="47">
        <v>6</v>
      </c>
      <c r="D12" s="43">
        <f t="shared" si="0"/>
        <v>12</v>
      </c>
      <c r="E12" s="47">
        <v>19</v>
      </c>
      <c r="F12" s="43">
        <f t="shared" si="5"/>
        <v>228</v>
      </c>
      <c r="G12" s="43">
        <f t="shared" si="6"/>
        <v>11.4</v>
      </c>
      <c r="H12" s="43">
        <f t="shared" si="7"/>
        <v>22.8</v>
      </c>
      <c r="I12" s="50">
        <f t="shared" si="8"/>
        <v>12294.215999999999</v>
      </c>
    </row>
    <row r="13" spans="1:9" ht="16.5" x14ac:dyDescent="0.25">
      <c r="A13" s="55" t="s">
        <v>142</v>
      </c>
      <c r="B13" s="49">
        <v>2</v>
      </c>
      <c r="C13" s="47">
        <v>1</v>
      </c>
      <c r="D13" s="43">
        <f t="shared" si="0"/>
        <v>2</v>
      </c>
      <c r="E13" s="47">
        <v>0</v>
      </c>
      <c r="F13" s="43">
        <f t="shared" si="5"/>
        <v>0</v>
      </c>
      <c r="G13" s="43">
        <f t="shared" si="6"/>
        <v>0</v>
      </c>
      <c r="H13" s="43">
        <f t="shared" si="7"/>
        <v>0</v>
      </c>
      <c r="I13" s="45">
        <f t="shared" si="8"/>
        <v>0</v>
      </c>
    </row>
    <row r="14" spans="1:9" ht="16.5" x14ac:dyDescent="0.25">
      <c r="A14" s="55" t="s">
        <v>143</v>
      </c>
      <c r="B14" s="49">
        <v>2</v>
      </c>
      <c r="C14" s="47">
        <v>1</v>
      </c>
      <c r="D14" s="43">
        <f t="shared" si="0"/>
        <v>2</v>
      </c>
      <c r="E14" s="47">
        <v>0</v>
      </c>
      <c r="F14" s="43">
        <f t="shared" si="5"/>
        <v>0</v>
      </c>
      <c r="G14" s="43">
        <f t="shared" si="6"/>
        <v>0</v>
      </c>
      <c r="H14" s="43">
        <f t="shared" si="7"/>
        <v>0</v>
      </c>
      <c r="I14" s="45">
        <f t="shared" si="8"/>
        <v>0</v>
      </c>
    </row>
    <row r="15" spans="1:9" x14ac:dyDescent="0.25">
      <c r="A15" s="55" t="s">
        <v>144</v>
      </c>
      <c r="B15" s="49">
        <v>10</v>
      </c>
      <c r="C15" s="47">
        <v>1</v>
      </c>
      <c r="D15" s="43">
        <f t="shared" si="0"/>
        <v>10</v>
      </c>
      <c r="E15" s="47">
        <v>0</v>
      </c>
      <c r="F15" s="43">
        <f t="shared" si="5"/>
        <v>0</v>
      </c>
      <c r="G15" s="43">
        <f t="shared" si="6"/>
        <v>0</v>
      </c>
      <c r="H15" s="43">
        <f t="shared" si="7"/>
        <v>0</v>
      </c>
      <c r="I15" s="45">
        <f t="shared" si="8"/>
        <v>0</v>
      </c>
    </row>
    <row r="16" spans="1:9" ht="29.25" x14ac:dyDescent="0.25">
      <c r="A16" s="13" t="s">
        <v>145</v>
      </c>
      <c r="B16" s="49">
        <v>2</v>
      </c>
      <c r="C16" s="47">
        <v>1</v>
      </c>
      <c r="D16" s="43">
        <f t="shared" si="0"/>
        <v>2</v>
      </c>
      <c r="E16" s="47">
        <v>0</v>
      </c>
      <c r="F16" s="43">
        <f t="shared" si="5"/>
        <v>0</v>
      </c>
      <c r="G16" s="43">
        <f t="shared" si="6"/>
        <v>0</v>
      </c>
      <c r="H16" s="43">
        <f t="shared" si="7"/>
        <v>0</v>
      </c>
      <c r="I16" s="45">
        <f t="shared" si="8"/>
        <v>0</v>
      </c>
    </row>
    <row r="17" spans="1:9" ht="16.5" x14ac:dyDescent="0.25">
      <c r="A17" s="55" t="s">
        <v>146</v>
      </c>
      <c r="B17" s="49">
        <v>20</v>
      </c>
      <c r="C17" s="47">
        <v>1</v>
      </c>
      <c r="D17" s="43">
        <f t="shared" si="0"/>
        <v>20</v>
      </c>
      <c r="E17" s="47">
        <v>0</v>
      </c>
      <c r="F17" s="43">
        <f t="shared" si="5"/>
        <v>0</v>
      </c>
      <c r="G17" s="43">
        <f t="shared" si="6"/>
        <v>0</v>
      </c>
      <c r="H17" s="43">
        <f t="shared" si="7"/>
        <v>0</v>
      </c>
      <c r="I17" s="45">
        <f t="shared" si="8"/>
        <v>0</v>
      </c>
    </row>
    <row r="18" spans="1:9" ht="16.5" x14ac:dyDescent="0.25">
      <c r="A18" s="55" t="s">
        <v>147</v>
      </c>
      <c r="B18" s="49">
        <v>5</v>
      </c>
      <c r="C18" s="47">
        <v>1</v>
      </c>
      <c r="D18" s="43">
        <f t="shared" si="0"/>
        <v>5</v>
      </c>
      <c r="E18" s="47">
        <v>1</v>
      </c>
      <c r="F18" s="43">
        <f t="shared" si="5"/>
        <v>5</v>
      </c>
      <c r="G18" s="43">
        <f t="shared" si="6"/>
        <v>0.25</v>
      </c>
      <c r="H18" s="43">
        <f t="shared" si="7"/>
        <v>0.5</v>
      </c>
      <c r="I18" s="50">
        <f t="shared" si="8"/>
        <v>269.60999999999996</v>
      </c>
    </row>
    <row r="19" spans="1:9" ht="16.5" x14ac:dyDescent="0.25">
      <c r="A19" s="55" t="s">
        <v>148</v>
      </c>
      <c r="B19" s="49">
        <v>4</v>
      </c>
      <c r="C19" s="47">
        <v>2</v>
      </c>
      <c r="D19" s="43">
        <f t="shared" si="0"/>
        <v>8</v>
      </c>
      <c r="E19" s="47">
        <v>16</v>
      </c>
      <c r="F19" s="43">
        <f t="shared" si="5"/>
        <v>128</v>
      </c>
      <c r="G19" s="43">
        <f t="shared" si="6"/>
        <v>6.4</v>
      </c>
      <c r="H19" s="43">
        <f t="shared" si="7"/>
        <v>12.8</v>
      </c>
      <c r="I19" s="50">
        <f t="shared" si="8"/>
        <v>6902.0159999999996</v>
      </c>
    </row>
    <row r="20" spans="1:9" ht="28.5" x14ac:dyDescent="0.25">
      <c r="A20" s="48" t="s">
        <v>149</v>
      </c>
      <c r="B20" s="49">
        <v>4</v>
      </c>
      <c r="C20" s="47">
        <v>4</v>
      </c>
      <c r="D20" s="43">
        <f t="shared" si="0"/>
        <v>16</v>
      </c>
      <c r="E20" s="47">
        <v>3</v>
      </c>
      <c r="F20" s="43">
        <f t="shared" si="5"/>
        <v>48</v>
      </c>
      <c r="G20" s="43">
        <f t="shared" si="6"/>
        <v>2.4000000000000004</v>
      </c>
      <c r="H20" s="43">
        <f t="shared" si="7"/>
        <v>4.8000000000000007</v>
      </c>
      <c r="I20" s="50">
        <f t="shared" si="8"/>
        <v>2588.2560000000003</v>
      </c>
    </row>
    <row r="21" spans="1:9" ht="28.5" x14ac:dyDescent="0.25">
      <c r="A21" s="48" t="s">
        <v>150</v>
      </c>
      <c r="B21" s="49">
        <v>10</v>
      </c>
      <c r="C21" s="47">
        <v>1</v>
      </c>
      <c r="D21" s="43">
        <f t="shared" si="0"/>
        <v>10</v>
      </c>
      <c r="E21" s="47">
        <v>2</v>
      </c>
      <c r="F21" s="43">
        <f t="shared" si="5"/>
        <v>20</v>
      </c>
      <c r="G21" s="43">
        <f t="shared" si="6"/>
        <v>1</v>
      </c>
      <c r="H21" s="43">
        <f t="shared" si="7"/>
        <v>2</v>
      </c>
      <c r="I21" s="50">
        <f t="shared" si="8"/>
        <v>1078.4399999999998</v>
      </c>
    </row>
    <row r="22" spans="1:9" ht="28.5" x14ac:dyDescent="0.25">
      <c r="A22" s="48" t="s">
        <v>151</v>
      </c>
      <c r="B22" s="49">
        <v>2</v>
      </c>
      <c r="C22" s="47">
        <v>1</v>
      </c>
      <c r="D22" s="43">
        <f t="shared" si="0"/>
        <v>2</v>
      </c>
      <c r="E22" s="47">
        <v>2</v>
      </c>
      <c r="F22" s="43">
        <f t="shared" si="5"/>
        <v>4</v>
      </c>
      <c r="G22" s="43">
        <f t="shared" si="6"/>
        <v>0.2</v>
      </c>
      <c r="H22" s="43">
        <f t="shared" si="7"/>
        <v>0.4</v>
      </c>
      <c r="I22" s="50">
        <f t="shared" si="8"/>
        <v>215.68799999999999</v>
      </c>
    </row>
    <row r="23" spans="1:9" ht="15.75" x14ac:dyDescent="0.25">
      <c r="A23" s="56" t="s">
        <v>152</v>
      </c>
      <c r="B23" s="49">
        <v>2</v>
      </c>
      <c r="C23" s="47">
        <v>1</v>
      </c>
      <c r="D23" s="43">
        <f t="shared" si="0"/>
        <v>2</v>
      </c>
      <c r="E23" s="47">
        <v>0</v>
      </c>
      <c r="F23" s="43">
        <f t="shared" si="5"/>
        <v>0</v>
      </c>
      <c r="G23" s="43">
        <f t="shared" si="6"/>
        <v>0</v>
      </c>
      <c r="H23" s="43">
        <f t="shared" si="7"/>
        <v>0</v>
      </c>
      <c r="I23" s="45">
        <f t="shared" si="8"/>
        <v>0</v>
      </c>
    </row>
    <row r="24" spans="1:9" ht="16.5" x14ac:dyDescent="0.25">
      <c r="A24" s="55" t="s">
        <v>153</v>
      </c>
      <c r="B24" s="49">
        <v>2</v>
      </c>
      <c r="C24" s="47">
        <v>2</v>
      </c>
      <c r="D24" s="43">
        <f t="shared" si="0"/>
        <v>4</v>
      </c>
      <c r="E24" s="47">
        <v>2</v>
      </c>
      <c r="F24" s="43">
        <f t="shared" si="5"/>
        <v>8</v>
      </c>
      <c r="G24" s="43">
        <f t="shared" si="6"/>
        <v>0.4</v>
      </c>
      <c r="H24" s="43">
        <f t="shared" si="7"/>
        <v>0.8</v>
      </c>
      <c r="I24" s="50">
        <f t="shared" si="8"/>
        <v>431.37599999999998</v>
      </c>
    </row>
    <row r="25" spans="1:9" ht="15.75" x14ac:dyDescent="0.25">
      <c r="A25" s="51" t="s">
        <v>138</v>
      </c>
      <c r="B25" s="52"/>
      <c r="C25" s="52"/>
      <c r="D25" s="43"/>
      <c r="E25" s="52"/>
      <c r="F25" s="62">
        <f>ROUND(SUM(F6:H24),0)</f>
        <v>507</v>
      </c>
      <c r="G25" s="63"/>
      <c r="H25" s="64"/>
      <c r="I25" s="53">
        <f>ROUND(SUM(I5:I24),-2)</f>
        <v>23800</v>
      </c>
    </row>
    <row r="27" spans="1:9" x14ac:dyDescent="0.25">
      <c r="A27" s="54" t="s">
        <v>40</v>
      </c>
    </row>
    <row r="28" spans="1:9" x14ac:dyDescent="0.25">
      <c r="A28" s="58" t="s">
        <v>74</v>
      </c>
    </row>
    <row r="29" spans="1:9" ht="15.75" x14ac:dyDescent="0.25">
      <c r="A29" s="30" t="s">
        <v>127</v>
      </c>
    </row>
    <row r="30" spans="1:9" ht="15.75" x14ac:dyDescent="0.25">
      <c r="A30" s="30" t="s">
        <v>126</v>
      </c>
    </row>
    <row r="31" spans="1:9" x14ac:dyDescent="0.25">
      <c r="A31" s="28" t="s">
        <v>161</v>
      </c>
    </row>
    <row r="32" spans="1:9" x14ac:dyDescent="0.25">
      <c r="A32" s="28" t="s">
        <v>86</v>
      </c>
    </row>
    <row r="33" spans="1:1" x14ac:dyDescent="0.25">
      <c r="A33" s="58" t="s">
        <v>154</v>
      </c>
    </row>
    <row r="34" spans="1:1" x14ac:dyDescent="0.25">
      <c r="A34" s="28" t="s">
        <v>129</v>
      </c>
    </row>
    <row r="35" spans="1:1" x14ac:dyDescent="0.25">
      <c r="A35" s="28" t="s">
        <v>130</v>
      </c>
    </row>
    <row r="36" spans="1:1" x14ac:dyDescent="0.25">
      <c r="A36" s="28" t="s">
        <v>131</v>
      </c>
    </row>
    <row r="37" spans="1:1" x14ac:dyDescent="0.25">
      <c r="A37" s="28" t="s">
        <v>132</v>
      </c>
    </row>
    <row r="38" spans="1:1" x14ac:dyDescent="0.25">
      <c r="A38" s="28" t="s">
        <v>133</v>
      </c>
    </row>
    <row r="39" spans="1:1" x14ac:dyDescent="0.25">
      <c r="A39" s="28" t="s">
        <v>135</v>
      </c>
    </row>
    <row r="40" spans="1:1" x14ac:dyDescent="0.25">
      <c r="A40" s="28" t="s">
        <v>136</v>
      </c>
    </row>
    <row r="41" spans="1:1" x14ac:dyDescent="0.25">
      <c r="A41" s="28" t="s">
        <v>137</v>
      </c>
    </row>
  </sheetData>
  <mergeCells count="2">
    <mergeCell ref="A3:A4"/>
    <mergeCell ref="F25:H25"/>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Courtney Kerwin</cp:lastModifiedBy>
  <dcterms:created xsi:type="dcterms:W3CDTF">2017-06-06T17:47:29Z</dcterms:created>
  <dcterms:modified xsi:type="dcterms:W3CDTF">2018-05-21T18:28:55Z</dcterms:modified>
</cp:coreProperties>
</file>