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16170" windowHeight="5940"/>
  </bookViews>
  <sheets>
    <sheet name="Tables" sheetId="1" r:id="rId1"/>
    <sheet name="Wage_rate" sheetId="2" r:id="rId2"/>
  </sheets>
  <definedNames>
    <definedName name="_xlnm.Print_Area" localSheetId="0">Tables!$A$1:$I$227</definedName>
  </definedNames>
  <calcPr calcId="171027"/>
</workbook>
</file>

<file path=xl/calcChain.xml><?xml version="1.0" encoding="utf-8"?>
<calcChain xmlns="http://schemas.openxmlformats.org/spreadsheetml/2006/main">
  <c r="G271" i="1" l="1"/>
  <c r="D271" i="1"/>
  <c r="G270" i="1"/>
  <c r="D270" i="1"/>
  <c r="E96" i="1"/>
  <c r="D97" i="1"/>
  <c r="F221" i="1" s="1"/>
  <c r="H221" i="1" s="1"/>
  <c r="K221" i="1" s="1"/>
  <c r="C97" i="1"/>
  <c r="I221" i="1" s="1"/>
  <c r="D88" i="1"/>
  <c r="E88" i="1" s="1"/>
  <c r="C220" i="1" s="1"/>
  <c r="D106" i="1"/>
  <c r="E106" i="1" s="1"/>
  <c r="C245" i="1" s="1"/>
  <c r="D114" i="1"/>
  <c r="D115" i="1"/>
  <c r="F246" i="1" s="1"/>
  <c r="E115" i="1"/>
  <c r="C246" i="1" s="1"/>
  <c r="D8" i="1"/>
  <c r="E8" i="1" s="1"/>
  <c r="D17" i="1"/>
  <c r="E17" i="1" s="1"/>
  <c r="G8" i="1"/>
  <c r="H8" i="1" s="1"/>
  <c r="D216" i="1" s="1"/>
  <c r="G17" i="1"/>
  <c r="G241" i="1" s="1"/>
  <c r="D30" i="1"/>
  <c r="E30" i="1" s="1"/>
  <c r="D41" i="1"/>
  <c r="F242" i="1" s="1"/>
  <c r="G30" i="1"/>
  <c r="H30" i="1" s="1"/>
  <c r="D217" i="1" s="1"/>
  <c r="F39" i="1"/>
  <c r="G41" i="1" s="1"/>
  <c r="D52" i="1"/>
  <c r="E52" i="1"/>
  <c r="C218" i="1"/>
  <c r="D61" i="1"/>
  <c r="E61" i="1" s="1"/>
  <c r="G52" i="1"/>
  <c r="H52" i="1"/>
  <c r="D218" i="1"/>
  <c r="F60" i="1"/>
  <c r="G61" i="1" s="1"/>
  <c r="D70" i="1"/>
  <c r="E70" i="1"/>
  <c r="C219" i="1" s="1"/>
  <c r="E219" i="1" s="1"/>
  <c r="C78" i="1"/>
  <c r="D79" i="1"/>
  <c r="E79" i="1" s="1"/>
  <c r="C244" i="1" s="1"/>
  <c r="D269" i="1"/>
  <c r="D124" i="1"/>
  <c r="E124" i="1" s="1"/>
  <c r="C222" i="1" s="1"/>
  <c r="E222" i="1" s="1"/>
  <c r="D133" i="1"/>
  <c r="E133" i="1" s="1"/>
  <c r="C247" i="1" s="1"/>
  <c r="D272" i="1"/>
  <c r="D142" i="1"/>
  <c r="E142" i="1"/>
  <c r="C223" i="1"/>
  <c r="E223" i="1" s="1"/>
  <c r="D151" i="1"/>
  <c r="E151" i="1" s="1"/>
  <c r="C248" i="1" s="1"/>
  <c r="D273" i="1"/>
  <c r="D166" i="1"/>
  <c r="E166" i="1"/>
  <c r="C224" i="1"/>
  <c r="D185" i="1"/>
  <c r="E185" i="1" s="1"/>
  <c r="C249" i="1" s="1"/>
  <c r="G166" i="1"/>
  <c r="H166" i="1"/>
  <c r="I166" i="1" s="1"/>
  <c r="D224" i="1"/>
  <c r="F178" i="1"/>
  <c r="F181" i="1"/>
  <c r="G185" i="1"/>
  <c r="G249" i="1" s="1"/>
  <c r="G274" i="1" s="1"/>
  <c r="H185" i="1"/>
  <c r="I185" i="1" s="1"/>
  <c r="D198" i="1"/>
  <c r="E198" i="1"/>
  <c r="C225" i="1"/>
  <c r="E225" i="1" s="1"/>
  <c r="D207" i="1"/>
  <c r="E207" i="1" s="1"/>
  <c r="C250" i="1" s="1"/>
  <c r="G198" i="1"/>
  <c r="H198" i="1"/>
  <c r="D225" i="1"/>
  <c r="G207" i="1"/>
  <c r="H207" i="1" s="1"/>
  <c r="H11" i="2"/>
  <c r="H7" i="2"/>
  <c r="H14" i="2"/>
  <c r="H16" i="2"/>
  <c r="H18" i="2"/>
  <c r="F217" i="1"/>
  <c r="H217" i="1" s="1"/>
  <c r="G217" i="1"/>
  <c r="F218" i="1"/>
  <c r="G218" i="1"/>
  <c r="H218" i="1"/>
  <c r="F249" i="1"/>
  <c r="F245" i="1"/>
  <c r="H245" i="1" s="1"/>
  <c r="F220" i="1"/>
  <c r="F232" i="1" s="1"/>
  <c r="F216" i="1"/>
  <c r="G216" i="1"/>
  <c r="G226" i="1" s="1"/>
  <c r="H216" i="1"/>
  <c r="F219" i="1"/>
  <c r="H219" i="1" s="1"/>
  <c r="F222" i="1"/>
  <c r="H222" i="1"/>
  <c r="F223" i="1"/>
  <c r="H223" i="1" s="1"/>
  <c r="F224" i="1"/>
  <c r="G224" i="1"/>
  <c r="H224" i="1"/>
  <c r="H197" i="1"/>
  <c r="C198" i="1"/>
  <c r="F198" i="1"/>
  <c r="I225" i="1"/>
  <c r="C207" i="1"/>
  <c r="I250" i="1" s="1"/>
  <c r="F207" i="1"/>
  <c r="F185" i="1"/>
  <c r="C185" i="1"/>
  <c r="C166" i="1"/>
  <c r="I224" i="1" s="1"/>
  <c r="J224" i="1" s="1"/>
  <c r="F166" i="1"/>
  <c r="C142" i="1"/>
  <c r="I223" i="1" s="1"/>
  <c r="C151" i="1"/>
  <c r="I248" i="1" s="1"/>
  <c r="J248" i="1" s="1"/>
  <c r="C124" i="1"/>
  <c r="I222" i="1" s="1"/>
  <c r="C133" i="1"/>
  <c r="I247" i="1"/>
  <c r="J247" i="1" s="1"/>
  <c r="C88" i="1"/>
  <c r="I220" i="1"/>
  <c r="C106" i="1"/>
  <c r="I245" i="1" s="1"/>
  <c r="J245" i="1" s="1"/>
  <c r="C115" i="1"/>
  <c r="I246" i="1" s="1"/>
  <c r="J246" i="1" s="1"/>
  <c r="C70" i="1"/>
  <c r="I219" i="1" s="1"/>
  <c r="J219" i="1" s="1"/>
  <c r="C79" i="1"/>
  <c r="I244" i="1" s="1"/>
  <c r="F61" i="1"/>
  <c r="C61" i="1"/>
  <c r="C52" i="1"/>
  <c r="F52" i="1"/>
  <c r="I218" i="1"/>
  <c r="J218" i="1" s="1"/>
  <c r="K218" i="1" s="1"/>
  <c r="C41" i="1"/>
  <c r="C30" i="1"/>
  <c r="F30" i="1"/>
  <c r="C8" i="1"/>
  <c r="F8" i="1"/>
  <c r="C17" i="1"/>
  <c r="F17" i="1"/>
  <c r="G225" i="1"/>
  <c r="H225" i="1" s="1"/>
  <c r="K225" i="1" s="1"/>
  <c r="F225" i="1"/>
  <c r="G273" i="1"/>
  <c r="G272" i="1"/>
  <c r="G269" i="1"/>
  <c r="G257" i="1"/>
  <c r="D257" i="1"/>
  <c r="H206" i="1"/>
  <c r="E206" i="1"/>
  <c r="I206" i="1" s="1"/>
  <c r="H181" i="1"/>
  <c r="I181" i="1" s="1"/>
  <c r="H178" i="1"/>
  <c r="E184" i="1"/>
  <c r="E183" i="1"/>
  <c r="E182" i="1"/>
  <c r="E180" i="1"/>
  <c r="E179" i="1"/>
  <c r="I178" i="1"/>
  <c r="E150" i="1"/>
  <c r="E132" i="1"/>
  <c r="E60" i="1"/>
  <c r="E40" i="1"/>
  <c r="E39" i="1"/>
  <c r="E38" i="1"/>
  <c r="E16" i="1"/>
  <c r="H60" i="1"/>
  <c r="I60" i="1" s="1"/>
  <c r="H40" i="1"/>
  <c r="H39" i="1"/>
  <c r="H38" i="1"/>
  <c r="H16" i="1"/>
  <c r="E78" i="1"/>
  <c r="E105" i="1"/>
  <c r="G232" i="1"/>
  <c r="D232" i="1"/>
  <c r="E114" i="1"/>
  <c r="E165" i="1"/>
  <c r="E164" i="1"/>
  <c r="E163" i="1"/>
  <c r="H162" i="1"/>
  <c r="I162" i="1" s="1"/>
  <c r="E161" i="1"/>
  <c r="E160" i="1"/>
  <c r="H159" i="1"/>
  <c r="I159" i="1" s="1"/>
  <c r="E141" i="1"/>
  <c r="E123" i="1"/>
  <c r="E87" i="1"/>
  <c r="E69" i="1"/>
  <c r="H51" i="1"/>
  <c r="E51" i="1"/>
  <c r="I51" i="1" s="1"/>
  <c r="H29" i="1"/>
  <c r="E29" i="1"/>
  <c r="H28" i="1"/>
  <c r="E28" i="1"/>
  <c r="I28" i="1" s="1"/>
  <c r="H27" i="1"/>
  <c r="E27" i="1"/>
  <c r="H7" i="1"/>
  <c r="E7" i="1"/>
  <c r="E197" i="1"/>
  <c r="J225" i="1"/>
  <c r="I197" i="1"/>
  <c r="F231" i="1"/>
  <c r="I198" i="1"/>
  <c r="I52" i="1"/>
  <c r="E224" i="1" l="1"/>
  <c r="L224" i="1" s="1"/>
  <c r="E218" i="1"/>
  <c r="L218" i="1" s="1"/>
  <c r="D282" i="1"/>
  <c r="K224" i="1"/>
  <c r="L225" i="1"/>
  <c r="I7" i="1"/>
  <c r="F250" i="1"/>
  <c r="I217" i="1"/>
  <c r="I231" i="1" s="1"/>
  <c r="F243" i="1"/>
  <c r="F268" i="1" s="1"/>
  <c r="F248" i="1"/>
  <c r="I27" i="1"/>
  <c r="I29" i="1"/>
  <c r="I243" i="1"/>
  <c r="H220" i="1"/>
  <c r="E248" i="1"/>
  <c r="C273" i="1"/>
  <c r="E273" i="1" s="1"/>
  <c r="H61" i="1"/>
  <c r="D243" i="1" s="1"/>
  <c r="D268" i="1" s="1"/>
  <c r="G243" i="1"/>
  <c r="G268" i="1" s="1"/>
  <c r="H268" i="1" s="1"/>
  <c r="E220" i="1"/>
  <c r="J223" i="1"/>
  <c r="K223" i="1" s="1"/>
  <c r="I273" i="1"/>
  <c r="J273" i="1" s="1"/>
  <c r="D231" i="1"/>
  <c r="D226" i="1"/>
  <c r="J217" i="1"/>
  <c r="K217" i="1" s="1"/>
  <c r="I232" i="1"/>
  <c r="I272" i="1"/>
  <c r="J272" i="1" s="1"/>
  <c r="J222" i="1"/>
  <c r="K222" i="1" s="1"/>
  <c r="L219" i="1"/>
  <c r="M226" i="1"/>
  <c r="H41" i="1"/>
  <c r="D242" i="1" s="1"/>
  <c r="D267" i="1" s="1"/>
  <c r="G242" i="1"/>
  <c r="G267" i="1" s="1"/>
  <c r="I268" i="1"/>
  <c r="J268" i="1" s="1"/>
  <c r="K268" i="1" s="1"/>
  <c r="J243" i="1"/>
  <c r="K219" i="1"/>
  <c r="H232" i="1"/>
  <c r="H231" i="1"/>
  <c r="I30" i="1"/>
  <c r="C217" i="1"/>
  <c r="E217" i="1" s="1"/>
  <c r="C216" i="1"/>
  <c r="I8" i="1"/>
  <c r="N226" i="1"/>
  <c r="G231" i="1"/>
  <c r="I249" i="1"/>
  <c r="J249" i="1" s="1"/>
  <c r="F241" i="1"/>
  <c r="H241" i="1" s="1"/>
  <c r="E97" i="1"/>
  <c r="C221" i="1" s="1"/>
  <c r="E221" i="1" s="1"/>
  <c r="L221" i="1" s="1"/>
  <c r="I270" i="1"/>
  <c r="J270" i="1" s="1"/>
  <c r="J220" i="1"/>
  <c r="K220" i="1" s="1"/>
  <c r="F275" i="1"/>
  <c r="H249" i="1"/>
  <c r="F226" i="1"/>
  <c r="H226" i="1" s="1"/>
  <c r="E235" i="1" s="1"/>
  <c r="I40" i="1"/>
  <c r="G282" i="1"/>
  <c r="F41" i="1"/>
  <c r="I242" i="1" s="1"/>
  <c r="J242" i="1" s="1"/>
  <c r="H243" i="1"/>
  <c r="D249" i="1"/>
  <c r="D274" i="1" s="1"/>
  <c r="J250" i="1"/>
  <c r="I275" i="1"/>
  <c r="J275" i="1" s="1"/>
  <c r="I207" i="1"/>
  <c r="D250" i="1"/>
  <c r="D275" i="1" s="1"/>
  <c r="C275" i="1"/>
  <c r="G250" i="1"/>
  <c r="E249" i="1"/>
  <c r="C274" i="1"/>
  <c r="F274" i="1"/>
  <c r="H274" i="1" s="1"/>
  <c r="C272" i="1"/>
  <c r="E272" i="1" s="1"/>
  <c r="E247" i="1"/>
  <c r="F247" i="1"/>
  <c r="C271" i="1"/>
  <c r="E246" i="1"/>
  <c r="E271" i="1" s="1"/>
  <c r="F271" i="1"/>
  <c r="H271" i="1" s="1"/>
  <c r="H246" i="1"/>
  <c r="K245" i="1"/>
  <c r="C270" i="1"/>
  <c r="C257" i="1"/>
  <c r="E245" i="1"/>
  <c r="I271" i="1"/>
  <c r="J271" i="1" s="1"/>
  <c r="I257" i="1"/>
  <c r="F270" i="1"/>
  <c r="F257" i="1"/>
  <c r="E244" i="1"/>
  <c r="C269" i="1"/>
  <c r="E269" i="1" s="1"/>
  <c r="J244" i="1"/>
  <c r="I269" i="1"/>
  <c r="J269" i="1" s="1"/>
  <c r="F244" i="1"/>
  <c r="F256" i="1" s="1"/>
  <c r="C243" i="1"/>
  <c r="I241" i="1"/>
  <c r="I266" i="1" s="1"/>
  <c r="I16" i="1"/>
  <c r="H17" i="1"/>
  <c r="D241" i="1" s="1"/>
  <c r="K216" i="1"/>
  <c r="I256" i="1"/>
  <c r="I39" i="1"/>
  <c r="I38" i="1"/>
  <c r="F267" i="1"/>
  <c r="H242" i="1"/>
  <c r="E41" i="1"/>
  <c r="G266" i="1"/>
  <c r="G256" i="1"/>
  <c r="C241" i="1"/>
  <c r="L273" i="1" l="1"/>
  <c r="F251" i="1"/>
  <c r="C282" i="1"/>
  <c r="L272" i="1"/>
  <c r="K243" i="1"/>
  <c r="K249" i="1"/>
  <c r="L223" i="1"/>
  <c r="F266" i="1"/>
  <c r="D256" i="1"/>
  <c r="L222" i="1"/>
  <c r="I226" i="1"/>
  <c r="H248" i="1"/>
  <c r="F273" i="1"/>
  <c r="H273" i="1" s="1"/>
  <c r="K273" i="1" s="1"/>
  <c r="J241" i="1"/>
  <c r="E274" i="1"/>
  <c r="E216" i="1"/>
  <c r="C226" i="1"/>
  <c r="C231" i="1"/>
  <c r="I251" i="1"/>
  <c r="I274" i="1"/>
  <c r="J274" i="1" s="1"/>
  <c r="K274" i="1" s="1"/>
  <c r="I267" i="1"/>
  <c r="J267" i="1" s="1"/>
  <c r="C232" i="1"/>
  <c r="L249" i="1"/>
  <c r="D251" i="1"/>
  <c r="I61" i="1"/>
  <c r="L217" i="1"/>
  <c r="H229" i="1"/>
  <c r="E232" i="1"/>
  <c r="L220" i="1"/>
  <c r="I17" i="1"/>
  <c r="D266" i="1"/>
  <c r="J251" i="1"/>
  <c r="J226" i="1"/>
  <c r="H266" i="1"/>
  <c r="L244" i="1"/>
  <c r="G275" i="1"/>
  <c r="H275" i="1" s="1"/>
  <c r="K275" i="1" s="1"/>
  <c r="H250" i="1"/>
  <c r="E275" i="1"/>
  <c r="L275" i="1" s="1"/>
  <c r="G251" i="1"/>
  <c r="H251" i="1" s="1"/>
  <c r="E260" i="1" s="1"/>
  <c r="E250" i="1"/>
  <c r="F272" i="1"/>
  <c r="H272" i="1" s="1"/>
  <c r="K272" i="1" s="1"/>
  <c r="H247" i="1"/>
  <c r="K271" i="1"/>
  <c r="E257" i="1"/>
  <c r="E270" i="1"/>
  <c r="L245" i="1"/>
  <c r="L271" i="1"/>
  <c r="H270" i="1"/>
  <c r="I282" i="1"/>
  <c r="L269" i="1"/>
  <c r="H244" i="1"/>
  <c r="F269" i="1"/>
  <c r="C268" i="1"/>
  <c r="E268" i="1" s="1"/>
  <c r="L268" i="1" s="1"/>
  <c r="E243" i="1"/>
  <c r="L243" i="1" s="1"/>
  <c r="K226" i="1"/>
  <c r="H228" i="1"/>
  <c r="I281" i="1"/>
  <c r="J266" i="1"/>
  <c r="I41" i="1"/>
  <c r="C242" i="1"/>
  <c r="C256" i="1" s="1"/>
  <c r="K242" i="1"/>
  <c r="N251" i="1"/>
  <c r="N276" i="1" s="1"/>
  <c r="H267" i="1"/>
  <c r="K267" i="1" s="1"/>
  <c r="D276" i="1"/>
  <c r="D281" i="1"/>
  <c r="G281" i="1"/>
  <c r="G276" i="1"/>
  <c r="C251" i="1"/>
  <c r="E241" i="1"/>
  <c r="C266" i="1"/>
  <c r="H257" i="1" l="1"/>
  <c r="F282" i="1"/>
  <c r="L274" i="1"/>
  <c r="J276" i="1"/>
  <c r="I276" i="1"/>
  <c r="F276" i="1"/>
  <c r="E226" i="1"/>
  <c r="L216" i="1"/>
  <c r="E231" i="1"/>
  <c r="K266" i="1"/>
  <c r="H254" i="1"/>
  <c r="K251" i="1"/>
  <c r="L270" i="1"/>
  <c r="E282" i="1"/>
  <c r="H282" i="1"/>
  <c r="K270" i="1"/>
  <c r="K244" i="1"/>
  <c r="M251" i="1"/>
  <c r="M276" i="1" s="1"/>
  <c r="H269" i="1"/>
  <c r="K269" i="1" s="1"/>
  <c r="F281" i="1"/>
  <c r="H256" i="1"/>
  <c r="H276" i="1"/>
  <c r="H253" i="1"/>
  <c r="C267" i="1"/>
  <c r="E267" i="1" s="1"/>
  <c r="L267" i="1" s="1"/>
  <c r="E242" i="1"/>
  <c r="L242" i="1" s="1"/>
  <c r="E266" i="1"/>
  <c r="H279" i="1" l="1"/>
  <c r="E256" i="1"/>
  <c r="E234" i="1"/>
  <c r="E229" i="1"/>
  <c r="L226" i="1"/>
  <c r="E228" i="1"/>
  <c r="E251" i="1"/>
  <c r="L251" i="1" s="1"/>
  <c r="C281" i="1"/>
  <c r="H281" i="1"/>
  <c r="H278" i="1"/>
  <c r="E285" i="1"/>
  <c r="K276" i="1"/>
  <c r="C276" i="1"/>
  <c r="L266" i="1"/>
  <c r="E281" i="1"/>
  <c r="E276" i="1"/>
  <c r="E254" i="1"/>
  <c r="E253" i="1"/>
  <c r="E259" i="1" l="1"/>
  <c r="E284" i="1"/>
  <c r="E279" i="1"/>
  <c r="L276" i="1"/>
  <c r="E278" i="1"/>
</calcChain>
</file>

<file path=xl/sharedStrings.xml><?xml version="1.0" encoding="utf-8"?>
<sst xmlns="http://schemas.openxmlformats.org/spreadsheetml/2006/main" count="558" uniqueCount="134">
  <si>
    <t>Labor Cost</t>
  </si>
  <si>
    <t xml:space="preserve">Recurring </t>
  </si>
  <si>
    <t>Respondents</t>
  </si>
  <si>
    <t xml:space="preserve">Total </t>
  </si>
  <si>
    <t>Total All Respondents</t>
  </si>
  <si>
    <t xml:space="preserve">Number of </t>
  </si>
  <si>
    <t>Hours per Year</t>
  </si>
  <si>
    <t>Recurring Labor</t>
  </si>
  <si>
    <t>Moderately Complex</t>
  </si>
  <si>
    <t>Construction/Demolition</t>
  </si>
  <si>
    <t>Simple</t>
  </si>
  <si>
    <t>All Affected Facilities</t>
  </si>
  <si>
    <t>Fire Protection Services</t>
  </si>
  <si>
    <t xml:space="preserve">     No Modifications</t>
  </si>
  <si>
    <t>Apply for Permit</t>
  </si>
  <si>
    <t>Rule</t>
  </si>
  <si>
    <t>Title</t>
  </si>
  <si>
    <t>Fugitive Particulate Matter</t>
  </si>
  <si>
    <t>Sulfur Content of Fuels</t>
  </si>
  <si>
    <t>Open Burning</t>
  </si>
  <si>
    <t xml:space="preserve">  Section 49.126</t>
  </si>
  <si>
    <t xml:space="preserve">  Section 49.130</t>
  </si>
  <si>
    <t xml:space="preserve">  Section 49.131</t>
  </si>
  <si>
    <t xml:space="preserve">  Section 49.138</t>
  </si>
  <si>
    <t xml:space="preserve">  Section 49.133</t>
  </si>
  <si>
    <t xml:space="preserve">  Section 49.134</t>
  </si>
  <si>
    <t>Agricultural Burning Permits</t>
  </si>
  <si>
    <t>Forestry Burning Permits</t>
  </si>
  <si>
    <t xml:space="preserve">  Section 49.139</t>
  </si>
  <si>
    <r>
      <t>Administrative Modifications</t>
    </r>
    <r>
      <rPr>
        <vertAlign val="superscript"/>
        <sz val="10"/>
        <rFont val="Arial"/>
        <family val="2"/>
      </rPr>
      <t>b</t>
    </r>
  </si>
  <si>
    <t>New Sources</t>
  </si>
  <si>
    <t>Current</t>
  </si>
  <si>
    <t>Per Year</t>
  </si>
  <si>
    <t xml:space="preserve">Current </t>
  </si>
  <si>
    <t>Labor Hours</t>
  </si>
  <si>
    <t>New Source</t>
  </si>
  <si>
    <t xml:space="preserve">New Source </t>
  </si>
  <si>
    <t>TOTAL</t>
  </si>
  <si>
    <t>Moderately Complex &amp; Title V</t>
  </si>
  <si>
    <t xml:space="preserve">     Modifications</t>
  </si>
  <si>
    <t>Average</t>
  </si>
  <si>
    <t># of Respond.</t>
  </si>
  <si>
    <t>by end of ICR</t>
  </si>
  <si>
    <t>timeframe</t>
  </si>
  <si>
    <t>Recurring</t>
  </si>
  <si>
    <t>Labor Costs</t>
  </si>
  <si>
    <t>Total Number</t>
  </si>
  <si>
    <t xml:space="preserve">of </t>
  </si>
  <si>
    <t>Respondants</t>
  </si>
  <si>
    <r>
      <t xml:space="preserve">  </t>
    </r>
    <r>
      <rPr>
        <vertAlign val="superscript"/>
        <sz val="10"/>
        <rFont val="Arial"/>
        <family val="2"/>
      </rPr>
      <t xml:space="preserve">b </t>
    </r>
    <r>
      <rPr>
        <sz val="10"/>
        <rFont val="Arial"/>
        <family val="2"/>
      </rPr>
      <t>Administrative modifications could be made by simple facilities, moderately complex facilities, or Title V facilities, but there is no obvious way to assign</t>
    </r>
  </si>
  <si>
    <t xml:space="preserve"> these costs to particular categories. These costs could be incurred by any facility in addition to the costs specific to the category they are in.  The</t>
  </si>
  <si>
    <t>administrative mods do not get counted in the total all respondents since they are already counted elsewhere.</t>
  </si>
  <si>
    <t>Per Source</t>
  </si>
  <si>
    <t>Apply for Delegation</t>
  </si>
  <si>
    <t>New Respondents</t>
  </si>
  <si>
    <t>New</t>
  </si>
  <si>
    <t xml:space="preserve">  Section 49.122</t>
  </si>
  <si>
    <t>Partial Delegation of Administrative Authority to a Tribe</t>
  </si>
  <si>
    <t>$/response</t>
  </si>
  <si>
    <t>No. responses</t>
  </si>
  <si>
    <t>Hrs/response</t>
  </si>
  <si>
    <t>Cost/response</t>
  </si>
  <si>
    <t>Cost/respondent</t>
  </si>
  <si>
    <t>Hours/response</t>
  </si>
  <si>
    <t>Hours/respondent</t>
  </si>
  <si>
    <t xml:space="preserve">  Section 49.132A</t>
  </si>
  <si>
    <t xml:space="preserve">  Section 49.132B</t>
  </si>
  <si>
    <t>Large Open Burning Permits</t>
  </si>
  <si>
    <t>Small Open Burning Permits</t>
  </si>
  <si>
    <t>Registration of Air Pollution Sources and the Reporting of Emissions</t>
  </si>
  <si>
    <t>Operating Permits for Non-Title V Sources</t>
  </si>
  <si>
    <t>Basic Rules</t>
  </si>
  <si>
    <t>Additional Rules</t>
  </si>
  <si>
    <t>Used the same proportion of sources (simple, moderately complex) from the previous ICR, and applied to the revised total of 60 sources.</t>
  </si>
  <si>
    <t>Although 61 sources are subject to section 49.124, none have installed or operate COMS for the sole purpose of monitoring compliance with this rule.</t>
  </si>
  <si>
    <t>Although 18 sources are subject to section 49.125, this section does not require any recordkeeping, reporting, or other information collection activities.</t>
  </si>
  <si>
    <t>Although 21 sources are subject to section 49.129, this section does not require any recordkeeping, reporting, or other information collection activities.</t>
  </si>
  <si>
    <t>Used the same proportion of sources (simple, moderately complex, etc.) from the previous ICR, and applied to the revised total of 152 sources.</t>
  </si>
  <si>
    <t>Reporting</t>
  </si>
  <si>
    <t>Recordkeeping</t>
  </si>
  <si>
    <t>Total</t>
  </si>
  <si>
    <t>Revised number of respondents based on information in latest list of registered sources</t>
  </si>
  <si>
    <t>respondent+EPA</t>
  </si>
  <si>
    <t>Table 1a.  Labor Costs per Respondent for the Rule for Partial Delegation of Administrative Authority to a Tribe - Original FARR (49.122) (2017$)</t>
  </si>
  <si>
    <t>Table 2b.  Labor Costs per Respondent for the Fugitive Particulate Matter Rule - FARR Revisions (49.126) (2017$)</t>
  </si>
  <si>
    <t>Table 2a.  Labor Costs per Respondent for the Fugitive Particulate Matter Rule - Original FARR (49.126) (2017$)</t>
  </si>
  <si>
    <t>Table 1b.  Labor Costs per Respondent for the Rule for Partial Delegation of Administrative Authority to a Tribe - FARR Revisions (49.122) (2017$)</t>
  </si>
  <si>
    <t>Table 3a.  Labor Costs per Facility for the Sulfur in Fuels Rule - Original FARR (49.130) (2017$)</t>
  </si>
  <si>
    <t>Table 3b.  Labor Costs per Facility for the Sulfur in Fuels Rule - FARR Revisions (49.130) (2017$)</t>
  </si>
  <si>
    <t>Table 4a.  Labor Costs per Respondent for the Open Burning Rule - Original FARR (49.131) (2017$)</t>
  </si>
  <si>
    <t>Table 4b.  Labor Costs per Respondent for the Open Burning Rule - FARR Revisions (49.131) (2017$)</t>
  </si>
  <si>
    <t>Although no sources are currently listed under section 49.131, we conservatively assume the number of requests for permission to perform open burning for firefighting training to be 3 per year under the original FARR</t>
  </si>
  <si>
    <t>Although no sources are currently listed under section 49.131, we conservatively assume the number of requests for permission to perform open burning for firefighting training to be 1 request from Snoqualmie Reservation and 2 requests from off-reservation trust lands under the FARR revisions</t>
  </si>
  <si>
    <t>Added 50 permits from Yakama Reservation under FARR revisions</t>
  </si>
  <si>
    <t>Table 6a.  Labor Costs per Facility and Total Costs for the Agricultural Burning Permits Rule - Original FARR (49.133) (2017$)</t>
  </si>
  <si>
    <t>Table 6b.  Labor Costs per Facility and Total Costs for the Agricultural Burning Permits Rule - FARR Revisions (49.133) (2017$)</t>
  </si>
  <si>
    <t>Table 7a.  Labor Costs per Facility and Total Costs for the Forestry and Silvicultural Burning Permits Rule - Original FARR (49.134) (2017$)</t>
  </si>
  <si>
    <t>Table 7b.  Labor Costs per Facility and Total Costs for the Forestry and Silvicultural Burning Permits Rule - FARR Revisions (49.134) (2017$)</t>
  </si>
  <si>
    <t>Table 8a.  Labor Costs per Facility for the Registration Rule - Original FARR (49.138) (2017$)</t>
  </si>
  <si>
    <t>Table 8b.  Labor Costs per Facility for the Registration Rule - FARR Revisions (49.138) (2017$)</t>
  </si>
  <si>
    <t>Table 9a.  Labor Costs per Facility for the Operating Permits Rule - Original FARR (49.139) (2017$)</t>
  </si>
  <si>
    <t>Table 9b.  Labor Costs per Facility for the Operating Permits Rule - FARR Revisions (49.139) (2017$)</t>
  </si>
  <si>
    <t>Table 10a.  Total Cost of the Federal Air Rules for Reservations - Original FARR (2017$)</t>
  </si>
  <si>
    <t>Table 10b.  Total Cost of the Federal Air Rules for Reservations - FARR Revisions (2017$)</t>
  </si>
  <si>
    <t>Table 10c.  Total Cost of the Federal Air Rules for Reservations - Sum of Original FARR and FARR Revisions (2017$)</t>
  </si>
  <si>
    <t>Total labor hours include 320 hours for non-title V reporting and 480 hours for non-title V recordkeeping</t>
  </si>
  <si>
    <t>Composite Wage Rate of Staff</t>
  </si>
  <si>
    <t>Total Composite Hourly Wage Rate                                                                 $71.46</t>
  </si>
  <si>
    <t>x</t>
  </si>
  <si>
    <t>+</t>
  </si>
  <si>
    <t>associated Management / Clerical support</t>
  </si>
  <si>
    <t>General Overhead @ 17% of wage rate</t>
  </si>
  <si>
    <t>See Wage_rate tab for basis of composite hourly wage rate</t>
  </si>
  <si>
    <r>
      <t xml:space="preserve">Professional staff @ $53.80/hr </t>
    </r>
    <r>
      <rPr>
        <vertAlign val="superscript"/>
        <sz val="10"/>
        <rFont val="Arial"/>
        <family val="2"/>
      </rPr>
      <t>1</t>
    </r>
  </si>
  <si>
    <r>
      <t xml:space="preserve">Management support @ $71.12/hr </t>
    </r>
    <r>
      <rPr>
        <vertAlign val="superscript"/>
        <sz val="10"/>
        <rFont val="Arial"/>
        <family val="2"/>
      </rPr>
      <t>1</t>
    </r>
  </si>
  <si>
    <r>
      <t xml:space="preserve">Office / administrative support @ $26.10/hr </t>
    </r>
    <r>
      <rPr>
        <vertAlign val="superscript"/>
        <sz val="10"/>
        <rFont val="Arial"/>
        <family val="2"/>
      </rPr>
      <t>1</t>
    </r>
  </si>
  <si>
    <r>
      <t xml:space="preserve">Determination of 2017 Industry Wage Rates </t>
    </r>
    <r>
      <rPr>
        <b/>
        <vertAlign val="superscript"/>
        <sz val="10"/>
        <rFont val="Arial"/>
        <family val="2"/>
      </rPr>
      <t>1</t>
    </r>
  </si>
  <si>
    <r>
      <t xml:space="preserve">Allocation Factor:  0.091 </t>
    </r>
    <r>
      <rPr>
        <vertAlign val="superscript"/>
        <sz val="10"/>
        <rFont val="Arial"/>
        <family val="2"/>
      </rPr>
      <t>2</t>
    </r>
  </si>
  <si>
    <r>
      <t xml:space="preserve">Allocation factor:  0.125 </t>
    </r>
    <r>
      <rPr>
        <vertAlign val="superscript"/>
        <sz val="10"/>
        <rFont val="Arial"/>
        <family val="2"/>
      </rPr>
      <t>3</t>
    </r>
  </si>
  <si>
    <r>
      <rPr>
        <vertAlign val="superscript"/>
        <sz val="10"/>
        <rFont val="Arial"/>
        <family val="2"/>
      </rPr>
      <t>1</t>
    </r>
    <r>
      <rPr>
        <sz val="10"/>
        <rFont val="Arial"/>
        <family val="2"/>
      </rPr>
      <t xml:space="preserve">  Wage Rates (including benefits) by Employment Cost Trends, June 2017. Available at http://stats.bls.gov/news.release/ecec.t02.htm.</t>
    </r>
  </si>
  <si>
    <r>
      <rPr>
        <vertAlign val="superscript"/>
        <sz val="10"/>
        <rFont val="Arial"/>
        <family val="2"/>
      </rPr>
      <t>2</t>
    </r>
    <r>
      <rPr>
        <sz val="10"/>
        <rFont val="Arial"/>
        <family val="2"/>
      </rPr>
      <t xml:space="preserve">  Represents a manager overseeing a staff of 10 technicians and one support person, e.g., a manager to staff ratio of 1:11, or 1/11 or 0.091 .</t>
    </r>
  </si>
  <si>
    <r>
      <rPr>
        <vertAlign val="superscript"/>
        <sz val="10"/>
        <rFont val="Arial"/>
        <family val="2"/>
      </rPr>
      <t>3</t>
    </r>
    <r>
      <rPr>
        <sz val="10"/>
        <rFont val="Arial"/>
        <family val="2"/>
      </rPr>
      <t xml:space="preserve">  Represents one administrative support person assisting 7 professional staff and a manager, e.g., a support person to professional staff and manager ratio of 1:8, or 1/8 or 0.125.</t>
    </r>
  </si>
  <si>
    <t>Added 1 new source from Snoqualmie Reservation, 3 new sources from off-reservation trust lands, and 10 additional sources from fugitive dust rule changes under the FARR revisions</t>
  </si>
  <si>
    <t>No construction/demolition sources on latest list of sources on off-reservation trust lands</t>
  </si>
  <si>
    <t>Added 1 new source from Snoqualmie Reservation and 21 new sources from off-reservation trust lands under the FARR revisions</t>
  </si>
  <si>
    <t>Added 1 new source from Snoqualmie Reservation and 23 new sources from off-reservation trust lands under FARR revisions</t>
  </si>
  <si>
    <t>Added 8 new sources from off-reservation trust lands and 10 additonal sources from registration rule changes under FARR revisions</t>
  </si>
  <si>
    <t>Table 5c.  Labor Costs per Facility and Total Costs for the Large General Open Burning Permits Rule - FARR Revisions (49.132A) (2017$)</t>
  </si>
  <si>
    <t>Table 5d.  Labor Costs per Facility and Total Costs for the Small Open Burning Permits Rule - FARR Revisions (49.132B) (2017$)</t>
  </si>
  <si>
    <t>Table 5a.  Labor Costs per Facility and Total Costs for the General Open Burning Permits Rule - Original FARR (49.132) (2017$)</t>
  </si>
  <si>
    <t>Apply for Large Permit</t>
  </si>
  <si>
    <t>Apply for Small Permit</t>
  </si>
  <si>
    <t xml:space="preserve">Note: "Original FARR" numbers reflect current ICR; hidden lines contain future proposed FARR revisions, not applicable to current ICR. </t>
  </si>
  <si>
    <t>Five tribes have already received delegation under 49.122 and few additional tribes are expected to request delegation.  For purposes of this ICR, it is assumed that one additional tribe will request delegation in the next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</si>
</sst>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64" formatCode="0.0"/>
    <numFmt numFmtId="165" formatCode="&quot;$&quot;#,##0"/>
    <numFmt numFmtId="166" formatCode="&quot;$&quot;#,##0.00"/>
  </numFmts>
  <fonts count="8" x14ac:knownFonts="1">
    <font>
      <sz val="10"/>
      <name val="Arial"/>
    </font>
    <font>
      <sz val="10"/>
      <name val="Arial"/>
      <family val="2"/>
    </font>
    <font>
      <b/>
      <sz val="10"/>
      <name val="Arial"/>
      <family val="2"/>
    </font>
    <font>
      <vertAlign val="superscript"/>
      <sz val="10"/>
      <name val="Arial"/>
      <family val="2"/>
    </font>
    <font>
      <sz val="8"/>
      <name val="Arial"/>
      <family val="2"/>
    </font>
    <font>
      <b/>
      <vertAlign val="superscript"/>
      <sz val="10"/>
      <name val="Arial"/>
      <family val="2"/>
    </font>
    <font>
      <b/>
      <sz val="10"/>
      <color rgb="FFFF0000"/>
      <name val="Arial"/>
      <family val="2"/>
    </font>
    <font>
      <sz val="10"/>
      <color rgb="FFFF0000"/>
      <name val="Arial"/>
      <family val="2"/>
    </font>
  </fonts>
  <fills count="2">
    <fill>
      <patternFill patternType="none"/>
    </fill>
    <fill>
      <patternFill patternType="gray125"/>
    </fill>
  </fills>
  <borders count="19">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cellStyleXfs>
  <cellXfs count="101">
    <xf numFmtId="0" fontId="0" fillId="0" borderId="0" xfId="0"/>
    <xf numFmtId="0" fontId="0" fillId="0" borderId="0" xfId="0" applyFill="1"/>
    <xf numFmtId="0" fontId="0" fillId="0" borderId="1" xfId="0" applyFill="1" applyBorder="1"/>
    <xf numFmtId="0" fontId="0" fillId="0" borderId="0" xfId="0" applyFill="1" applyBorder="1"/>
    <xf numFmtId="165" fontId="0" fillId="0" borderId="0" xfId="0" applyNumberFormat="1" applyFill="1" applyBorder="1"/>
    <xf numFmtId="0" fontId="0" fillId="0" borderId="2" xfId="0" applyFill="1" applyBorder="1"/>
    <xf numFmtId="0" fontId="0" fillId="0" borderId="0" xfId="0" applyFill="1" applyAlignment="1">
      <alignment horizontal="right"/>
    </xf>
    <xf numFmtId="0" fontId="0" fillId="0" borderId="0" xfId="0" applyFill="1" applyAlignment="1"/>
    <xf numFmtId="165" fontId="0" fillId="0" borderId="1" xfId="0" applyNumberFormat="1" applyFill="1" applyBorder="1"/>
    <xf numFmtId="164" fontId="0" fillId="0" borderId="0" xfId="0" applyNumberFormat="1" applyFill="1"/>
    <xf numFmtId="165" fontId="0" fillId="0" borderId="0" xfId="0" applyNumberFormat="1" applyFill="1"/>
    <xf numFmtId="1" fontId="0" fillId="0" borderId="0" xfId="0" applyNumberFormat="1" applyFill="1"/>
    <xf numFmtId="3" fontId="0" fillId="0" borderId="0" xfId="0" applyNumberFormat="1" applyFill="1"/>
    <xf numFmtId="0" fontId="0" fillId="0" borderId="3" xfId="0" applyFill="1" applyBorder="1"/>
    <xf numFmtId="0" fontId="1" fillId="0" borderId="0" xfId="0" applyFont="1" applyFill="1"/>
    <xf numFmtId="3" fontId="0" fillId="0" borderId="1" xfId="0" applyNumberFormat="1"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11" xfId="0" applyFill="1" applyBorder="1"/>
    <xf numFmtId="0" fontId="2" fillId="0" borderId="10" xfId="0" applyFont="1" applyFill="1" applyBorder="1"/>
    <xf numFmtId="0" fontId="0" fillId="0" borderId="10" xfId="0" applyFill="1" applyBorder="1"/>
    <xf numFmtId="0" fontId="0" fillId="0" borderId="12" xfId="0" applyFill="1" applyBorder="1"/>
    <xf numFmtId="0" fontId="0" fillId="0" borderId="13" xfId="0" applyFill="1" applyBorder="1"/>
    <xf numFmtId="0" fontId="0" fillId="0" borderId="14" xfId="0" applyFill="1" applyBorder="1"/>
    <xf numFmtId="0" fontId="0" fillId="0" borderId="0" xfId="0" applyNumberFormat="1" applyFill="1"/>
    <xf numFmtId="1" fontId="0" fillId="0" borderId="1" xfId="0" applyNumberFormat="1" applyFill="1" applyBorder="1"/>
    <xf numFmtId="1" fontId="0" fillId="0" borderId="0" xfId="0" applyNumberFormat="1" applyFill="1" applyAlignment="1">
      <alignment horizontal="right"/>
    </xf>
    <xf numFmtId="1" fontId="0" fillId="0" borderId="1" xfId="0" applyNumberFormat="1" applyFill="1" applyBorder="1" applyAlignment="1">
      <alignment horizontal="right"/>
    </xf>
    <xf numFmtId="2" fontId="0" fillId="0" borderId="0" xfId="0" applyNumberFormat="1" applyFill="1"/>
    <xf numFmtId="0" fontId="0" fillId="0" borderId="0" xfId="0" applyFont="1" applyFill="1" applyBorder="1"/>
    <xf numFmtId="0" fontId="1" fillId="0" borderId="0" xfId="0" applyFont="1" applyFill="1" applyAlignment="1"/>
    <xf numFmtId="0" fontId="1" fillId="0" borderId="1" xfId="0" applyFont="1" applyFill="1" applyBorder="1"/>
    <xf numFmtId="164" fontId="1" fillId="0" borderId="1" xfId="0" applyNumberFormat="1" applyFont="1" applyFill="1" applyBorder="1"/>
    <xf numFmtId="0" fontId="0" fillId="0" borderId="6" xfId="0" applyFill="1" applyBorder="1" applyAlignment="1">
      <alignment vertical="top"/>
    </xf>
    <xf numFmtId="0" fontId="0" fillId="0" borderId="7" xfId="0" applyFill="1" applyBorder="1" applyAlignment="1">
      <alignment vertical="top" wrapText="1"/>
    </xf>
    <xf numFmtId="165" fontId="0" fillId="0" borderId="6" xfId="0" applyNumberFormat="1" applyFill="1" applyBorder="1" applyAlignment="1">
      <alignment vertical="top"/>
    </xf>
    <xf numFmtId="165" fontId="0" fillId="0" borderId="0" xfId="0" applyNumberFormat="1" applyFill="1" applyBorder="1" applyAlignment="1">
      <alignment vertical="top"/>
    </xf>
    <xf numFmtId="165" fontId="0" fillId="0" borderId="7" xfId="0" applyNumberFormat="1" applyFill="1" applyBorder="1" applyAlignment="1">
      <alignment vertical="top"/>
    </xf>
    <xf numFmtId="3" fontId="0" fillId="0" borderId="6" xfId="0" applyNumberFormat="1" applyFill="1" applyBorder="1" applyAlignment="1">
      <alignment vertical="top"/>
    </xf>
    <xf numFmtId="0" fontId="0" fillId="0" borderId="0" xfId="0" applyFill="1" applyBorder="1" applyAlignment="1">
      <alignment vertical="top"/>
    </xf>
    <xf numFmtId="1" fontId="0" fillId="0" borderId="7" xfId="0" applyNumberFormat="1" applyFill="1" applyBorder="1" applyAlignment="1">
      <alignment vertical="top"/>
    </xf>
    <xf numFmtId="0" fontId="0" fillId="0" borderId="0" xfId="0" applyFill="1" applyAlignment="1">
      <alignment vertical="top"/>
    </xf>
    <xf numFmtId="1" fontId="0" fillId="0" borderId="0" xfId="0" applyNumberFormat="1" applyFill="1" applyAlignment="1">
      <alignment vertical="top"/>
    </xf>
    <xf numFmtId="165" fontId="0" fillId="0" borderId="0" xfId="0" applyNumberFormat="1" applyFill="1" applyAlignment="1">
      <alignment vertical="top"/>
    </xf>
    <xf numFmtId="164" fontId="0" fillId="0" borderId="0" xfId="0" applyNumberFormat="1" applyFill="1" applyAlignment="1">
      <alignment vertical="top"/>
    </xf>
    <xf numFmtId="0" fontId="0" fillId="0" borderId="0" xfId="0" applyNumberFormat="1" applyFill="1" applyAlignment="1">
      <alignment vertical="top"/>
    </xf>
    <xf numFmtId="1" fontId="0" fillId="0" borderId="6" xfId="0" applyNumberFormat="1" applyFill="1" applyBorder="1" applyAlignment="1">
      <alignment vertical="top"/>
    </xf>
    <xf numFmtId="1" fontId="0" fillId="0" borderId="0" xfId="0" applyNumberFormat="1" applyFill="1" applyBorder="1" applyAlignment="1">
      <alignment vertical="top"/>
    </xf>
    <xf numFmtId="0" fontId="0" fillId="0" borderId="8" xfId="0" applyFill="1" applyBorder="1" applyAlignment="1">
      <alignment vertical="top"/>
    </xf>
    <xf numFmtId="0" fontId="0" fillId="0" borderId="9" xfId="0" applyFill="1" applyBorder="1" applyAlignment="1">
      <alignment vertical="top" wrapText="1"/>
    </xf>
    <xf numFmtId="165" fontId="0" fillId="0" borderId="8" xfId="0" applyNumberFormat="1" applyFill="1" applyBorder="1" applyAlignment="1">
      <alignment vertical="top"/>
    </xf>
    <xf numFmtId="165" fontId="0" fillId="0" borderId="1" xfId="0" applyNumberFormat="1" applyFill="1" applyBorder="1" applyAlignment="1">
      <alignment vertical="top"/>
    </xf>
    <xf numFmtId="165" fontId="0" fillId="0" borderId="9" xfId="0" applyNumberFormat="1" applyFill="1" applyBorder="1" applyAlignment="1">
      <alignment vertical="top"/>
    </xf>
    <xf numFmtId="3" fontId="0" fillId="0" borderId="1" xfId="0" applyNumberFormat="1" applyFill="1" applyBorder="1" applyAlignment="1">
      <alignment vertical="top"/>
    </xf>
    <xf numFmtId="1" fontId="0" fillId="0" borderId="9" xfId="0" applyNumberFormat="1" applyFill="1" applyBorder="1" applyAlignment="1">
      <alignment vertical="top"/>
    </xf>
    <xf numFmtId="1" fontId="0" fillId="0" borderId="16" xfId="0" applyNumberFormat="1" applyFill="1" applyBorder="1" applyAlignment="1">
      <alignment vertical="top"/>
    </xf>
    <xf numFmtId="0" fontId="0" fillId="0" borderId="10" xfId="0" applyFill="1" applyBorder="1" applyAlignment="1">
      <alignment horizontal="center" vertical="top"/>
    </xf>
    <xf numFmtId="0" fontId="0" fillId="0" borderId="11" xfId="0" applyFill="1" applyBorder="1" applyAlignment="1">
      <alignment vertical="top"/>
    </xf>
    <xf numFmtId="165" fontId="0" fillId="0" borderId="10" xfId="0" applyNumberFormat="1" applyFill="1" applyBorder="1" applyAlignment="1">
      <alignment vertical="top"/>
    </xf>
    <xf numFmtId="165" fontId="0" fillId="0" borderId="17" xfId="0" applyNumberFormat="1" applyFill="1" applyBorder="1" applyAlignment="1">
      <alignment vertical="top"/>
    </xf>
    <xf numFmtId="165" fontId="0" fillId="0" borderId="15" xfId="0" applyNumberFormat="1" applyFill="1" applyBorder="1" applyAlignment="1">
      <alignment vertical="top"/>
    </xf>
    <xf numFmtId="3" fontId="0" fillId="0" borderId="10" xfId="0" applyNumberFormat="1" applyFill="1" applyBorder="1" applyAlignment="1">
      <alignment vertical="top"/>
    </xf>
    <xf numFmtId="3" fontId="0" fillId="0" borderId="2" xfId="0" applyNumberFormat="1" applyFill="1" applyBorder="1" applyAlignment="1">
      <alignment vertical="top"/>
    </xf>
    <xf numFmtId="3" fontId="0" fillId="0" borderId="15" xfId="0" applyNumberFormat="1" applyFill="1" applyBorder="1" applyAlignment="1">
      <alignment vertical="top"/>
    </xf>
    <xf numFmtId="3" fontId="0" fillId="0" borderId="11" xfId="0" applyNumberFormat="1" applyFill="1" applyBorder="1" applyAlignment="1">
      <alignment vertical="top"/>
    </xf>
    <xf numFmtId="2" fontId="0" fillId="0" borderId="0" xfId="0" applyNumberFormat="1" applyFill="1" applyAlignment="1">
      <alignment vertical="top"/>
    </xf>
    <xf numFmtId="1" fontId="0" fillId="0" borderId="13" xfId="0" applyNumberFormat="1" applyFill="1" applyBorder="1" applyAlignment="1">
      <alignment vertical="top"/>
    </xf>
    <xf numFmtId="1" fontId="0" fillId="0" borderId="8" xfId="0" applyNumberFormat="1" applyFill="1" applyBorder="1" applyAlignment="1">
      <alignment vertical="top"/>
    </xf>
    <xf numFmtId="3" fontId="0" fillId="0" borderId="7" xfId="0" applyNumberFormat="1" applyFill="1" applyBorder="1" applyAlignment="1">
      <alignment vertical="top"/>
    </xf>
    <xf numFmtId="3" fontId="0" fillId="0" borderId="9" xfId="0" applyNumberFormat="1" applyFill="1" applyBorder="1" applyAlignment="1">
      <alignment vertical="top"/>
    </xf>
    <xf numFmtId="3" fontId="0" fillId="0" borderId="0" xfId="0" applyNumberFormat="1" applyFill="1" applyBorder="1" applyAlignment="1">
      <alignment vertical="top"/>
    </xf>
    <xf numFmtId="3" fontId="0" fillId="0" borderId="13" xfId="0" applyNumberFormat="1" applyFill="1" applyBorder="1" applyAlignment="1">
      <alignment vertical="top"/>
    </xf>
    <xf numFmtId="3" fontId="0" fillId="0" borderId="8" xfId="0" applyNumberFormat="1" applyFill="1" applyBorder="1" applyAlignment="1">
      <alignment vertical="top"/>
    </xf>
    <xf numFmtId="3" fontId="0" fillId="0" borderId="16" xfId="0" applyNumberFormat="1" applyFill="1" applyBorder="1" applyAlignment="1">
      <alignment vertical="top"/>
    </xf>
    <xf numFmtId="3" fontId="0" fillId="0" borderId="12" xfId="0" applyNumberFormat="1" applyFill="1" applyBorder="1" applyAlignment="1">
      <alignment vertical="top"/>
    </xf>
    <xf numFmtId="3" fontId="0" fillId="0" borderId="14" xfId="0" applyNumberFormat="1" applyFill="1" applyBorder="1" applyAlignment="1">
      <alignment vertical="top"/>
    </xf>
    <xf numFmtId="3" fontId="0" fillId="0" borderId="3" xfId="0" applyNumberFormat="1" applyFill="1" applyBorder="1" applyAlignment="1">
      <alignment vertical="top"/>
    </xf>
    <xf numFmtId="1" fontId="0" fillId="0" borderId="1" xfId="0" applyNumberFormat="1" applyFill="1" applyBorder="1" applyAlignment="1">
      <alignment vertical="top"/>
    </xf>
    <xf numFmtId="165" fontId="0" fillId="0" borderId="3" xfId="0" applyNumberFormat="1" applyFill="1" applyBorder="1" applyAlignment="1">
      <alignment vertical="top"/>
    </xf>
    <xf numFmtId="3" fontId="0" fillId="0" borderId="0" xfId="0" applyNumberFormat="1" applyFill="1" applyAlignment="1">
      <alignment vertical="top"/>
    </xf>
    <xf numFmtId="8" fontId="0" fillId="0" borderId="0" xfId="0" applyNumberFormat="1"/>
    <xf numFmtId="0" fontId="1" fillId="0" borderId="0" xfId="0" applyFont="1"/>
    <xf numFmtId="0" fontId="1" fillId="0" borderId="0" xfId="0" applyFont="1" applyAlignment="1">
      <alignment horizontal="right"/>
    </xf>
    <xf numFmtId="0" fontId="1" fillId="0" borderId="0" xfId="0" applyFont="1" applyAlignment="1">
      <alignment horizontal="center"/>
    </xf>
    <xf numFmtId="8" fontId="1" fillId="0" borderId="0" xfId="0" applyNumberFormat="1" applyFont="1" applyAlignment="1">
      <alignment horizontal="center"/>
    </xf>
    <xf numFmtId="8" fontId="0" fillId="0" borderId="0" xfId="0" applyNumberFormat="1" applyAlignment="1">
      <alignment horizontal="center"/>
    </xf>
    <xf numFmtId="0" fontId="1" fillId="0" borderId="2" xfId="0" applyFont="1" applyBorder="1" applyAlignment="1">
      <alignment horizontal="center"/>
    </xf>
    <xf numFmtId="166" fontId="0" fillId="0" borderId="0" xfId="0" applyNumberFormat="1" applyAlignment="1">
      <alignment horizontal="center"/>
    </xf>
    <xf numFmtId="0" fontId="0" fillId="0" borderId="2" xfId="0" applyBorder="1" applyAlignment="1">
      <alignment horizontal="center"/>
    </xf>
    <xf numFmtId="166" fontId="0" fillId="0" borderId="2" xfId="0" applyNumberFormat="1" applyBorder="1" applyAlignment="1">
      <alignment horizontal="center"/>
    </xf>
    <xf numFmtId="166" fontId="0" fillId="0" borderId="0" xfId="0" applyNumberFormat="1" applyBorder="1" applyAlignment="1">
      <alignment horizontal="center"/>
    </xf>
    <xf numFmtId="8" fontId="0" fillId="0" borderId="2" xfId="0" applyNumberFormat="1" applyBorder="1" applyAlignment="1">
      <alignment horizontal="center"/>
    </xf>
    <xf numFmtId="0" fontId="2" fillId="0" borderId="0" xfId="0" applyFont="1"/>
    <xf numFmtId="8" fontId="2" fillId="0" borderId="0" xfId="0" applyNumberFormat="1" applyFont="1" applyAlignment="1">
      <alignment horizontal="center"/>
    </xf>
    <xf numFmtId="165" fontId="0" fillId="0" borderId="13" xfId="0" applyNumberFormat="1" applyFill="1" applyBorder="1" applyAlignment="1">
      <alignment vertical="top"/>
    </xf>
    <xf numFmtId="0" fontId="2" fillId="0" borderId="18" xfId="0" applyFont="1" applyFill="1" applyBorder="1"/>
    <xf numFmtId="0" fontId="0" fillId="0" borderId="13" xfId="0" applyFill="1" applyBorder="1" applyAlignment="1">
      <alignment vertical="top"/>
    </xf>
    <xf numFmtId="0" fontId="6" fillId="0" borderId="0" xfId="0" applyFont="1" applyFill="1" applyBorder="1"/>
    <xf numFmtId="0" fontId="7" fillId="0"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7"/>
  <sheetViews>
    <sheetView tabSelected="1" zoomScaleNormal="100" workbookViewId="0">
      <selection activeCell="K7" sqref="K7"/>
    </sheetView>
  </sheetViews>
  <sheetFormatPr defaultColWidth="9.140625" defaultRowHeight="12.75" x14ac:dyDescent="0.2"/>
  <cols>
    <col min="1" max="1" width="17.42578125" style="1" customWidth="1"/>
    <col min="2" max="2" width="26.28515625" style="1" customWidth="1"/>
    <col min="3" max="3" width="11.85546875" style="1" bestFit="1" customWidth="1"/>
    <col min="4" max="4" width="15" style="1" customWidth="1"/>
    <col min="5" max="5" width="14.42578125" style="1" bestFit="1" customWidth="1"/>
    <col min="6" max="6" width="16.140625" style="1" bestFit="1" customWidth="1"/>
    <col min="7" max="7" width="15.42578125" style="1" customWidth="1"/>
    <col min="8" max="8" width="11.7109375" style="1" customWidth="1"/>
    <col min="9" max="9" width="12" style="1" bestFit="1" customWidth="1"/>
    <col min="10" max="10" width="12.85546875" style="1" bestFit="1" customWidth="1"/>
    <col min="11" max="12" width="12.28515625" style="1" bestFit="1" customWidth="1"/>
    <col min="13" max="16384" width="9.140625" style="1"/>
  </cols>
  <sheetData>
    <row r="1" spans="1:11" ht="14.25" thickTop="1" thickBot="1" x14ac:dyDescent="0.25">
      <c r="A1" s="97">
        <v>74.33</v>
      </c>
      <c r="B1" s="99" t="s">
        <v>132</v>
      </c>
      <c r="D1" s="100"/>
      <c r="E1" s="100"/>
      <c r="F1" s="100"/>
      <c r="K1" s="14" t="s">
        <v>112</v>
      </c>
    </row>
    <row r="2" spans="1:11" ht="13.5" thickTop="1" x14ac:dyDescent="0.2">
      <c r="A2" s="1" t="s">
        <v>83</v>
      </c>
    </row>
    <row r="3" spans="1:11" x14ac:dyDescent="0.2">
      <c r="H3" s="1" t="s">
        <v>55</v>
      </c>
    </row>
    <row r="4" spans="1:11" x14ac:dyDescent="0.2">
      <c r="C4" s="1" t="s">
        <v>33</v>
      </c>
      <c r="D4" s="1" t="s">
        <v>7</v>
      </c>
      <c r="E4" s="1" t="s">
        <v>1</v>
      </c>
      <c r="F4" s="1" t="s">
        <v>5</v>
      </c>
      <c r="G4" s="1" t="s">
        <v>55</v>
      </c>
      <c r="H4" s="1" t="s">
        <v>0</v>
      </c>
      <c r="I4" s="1" t="s">
        <v>3</v>
      </c>
    </row>
    <row r="5" spans="1:11" x14ac:dyDescent="0.2">
      <c r="C5" s="1" t="s">
        <v>5</v>
      </c>
      <c r="D5" s="1" t="s">
        <v>6</v>
      </c>
      <c r="E5" s="1" t="s">
        <v>0</v>
      </c>
      <c r="F5" s="1" t="s">
        <v>54</v>
      </c>
      <c r="G5" s="1" t="s">
        <v>34</v>
      </c>
      <c r="H5" s="1" t="s">
        <v>32</v>
      </c>
      <c r="I5" s="1" t="s">
        <v>0</v>
      </c>
    </row>
    <row r="6" spans="1:11" x14ac:dyDescent="0.2">
      <c r="C6" s="1" t="s">
        <v>2</v>
      </c>
      <c r="E6" s="1" t="s">
        <v>52</v>
      </c>
      <c r="F6" s="1" t="s">
        <v>32</v>
      </c>
      <c r="G6" s="1" t="s">
        <v>32</v>
      </c>
      <c r="H6" s="1" t="s">
        <v>52</v>
      </c>
      <c r="I6" s="1" t="s">
        <v>32</v>
      </c>
    </row>
    <row r="7" spans="1:11" ht="13.5" thickBot="1" x14ac:dyDescent="0.25">
      <c r="A7" s="2" t="s">
        <v>53</v>
      </c>
      <c r="B7" s="2"/>
      <c r="C7" s="2">
        <v>0</v>
      </c>
      <c r="D7" s="2">
        <v>0</v>
      </c>
      <c r="E7" s="8">
        <f>A1*D7</f>
        <v>0</v>
      </c>
      <c r="F7" s="2">
        <v>1</v>
      </c>
      <c r="G7" s="2">
        <v>180</v>
      </c>
      <c r="H7" s="8">
        <f>A1*G7</f>
        <v>13379.4</v>
      </c>
      <c r="I7" s="8">
        <f>E7+H7</f>
        <v>13379.4</v>
      </c>
      <c r="K7" s="14" t="s">
        <v>133</v>
      </c>
    </row>
    <row r="8" spans="1:11" x14ac:dyDescent="0.2">
      <c r="A8" s="1" t="s">
        <v>4</v>
      </c>
      <c r="C8" s="1">
        <f>SUM(C7:C7)</f>
        <v>0</v>
      </c>
      <c r="D8" s="12">
        <f>D7*$C7</f>
        <v>0</v>
      </c>
      <c r="E8" s="4">
        <f>A1*D8</f>
        <v>0</v>
      </c>
      <c r="F8" s="1">
        <f>SUM(F7:F7)</f>
        <v>1</v>
      </c>
      <c r="G8" s="1">
        <f>G7*$F7</f>
        <v>180</v>
      </c>
      <c r="H8" s="10">
        <f>G8*A1</f>
        <v>13379.4</v>
      </c>
      <c r="I8" s="10">
        <f>E8+H8</f>
        <v>13379.4</v>
      </c>
    </row>
    <row r="9" spans="1:11" x14ac:dyDescent="0.2">
      <c r="K9" s="14"/>
    </row>
    <row r="10" spans="1:11" hidden="1" x14ac:dyDescent="0.2">
      <c r="K10" s="14"/>
    </row>
    <row r="11" spans="1:11" hidden="1" x14ac:dyDescent="0.2">
      <c r="A11" s="1" t="s">
        <v>86</v>
      </c>
    </row>
    <row r="12" spans="1:11" hidden="1" x14ac:dyDescent="0.2">
      <c r="H12" s="1" t="s">
        <v>55</v>
      </c>
    </row>
    <row r="13" spans="1:11" hidden="1" x14ac:dyDescent="0.2">
      <c r="C13" s="1" t="s">
        <v>33</v>
      </c>
      <c r="D13" s="1" t="s">
        <v>7</v>
      </c>
      <c r="E13" s="1" t="s">
        <v>1</v>
      </c>
      <c r="F13" s="1" t="s">
        <v>5</v>
      </c>
      <c r="G13" s="1" t="s">
        <v>55</v>
      </c>
      <c r="H13" s="1" t="s">
        <v>0</v>
      </c>
      <c r="I13" s="1" t="s">
        <v>3</v>
      </c>
    </row>
    <row r="14" spans="1:11" hidden="1" x14ac:dyDescent="0.2">
      <c r="C14" s="1" t="s">
        <v>5</v>
      </c>
      <c r="D14" s="1" t="s">
        <v>6</v>
      </c>
      <c r="E14" s="1" t="s">
        <v>0</v>
      </c>
      <c r="F14" s="1" t="s">
        <v>54</v>
      </c>
      <c r="G14" s="1" t="s">
        <v>34</v>
      </c>
      <c r="H14" s="1" t="s">
        <v>32</v>
      </c>
      <c r="I14" s="1" t="s">
        <v>0</v>
      </c>
    </row>
    <row r="15" spans="1:11" hidden="1" x14ac:dyDescent="0.2">
      <c r="C15" s="1" t="s">
        <v>2</v>
      </c>
      <c r="E15" s="1" t="s">
        <v>52</v>
      </c>
      <c r="F15" s="1" t="s">
        <v>32</v>
      </c>
      <c r="G15" s="1" t="s">
        <v>32</v>
      </c>
      <c r="H15" s="1" t="s">
        <v>52</v>
      </c>
      <c r="I15" s="1" t="s">
        <v>32</v>
      </c>
    </row>
    <row r="16" spans="1:11" ht="13.5" hidden="1" thickBot="1" x14ac:dyDescent="0.25">
      <c r="A16" s="2" t="s">
        <v>53</v>
      </c>
      <c r="B16" s="2"/>
      <c r="C16" s="2">
        <v>0</v>
      </c>
      <c r="D16" s="2">
        <v>0</v>
      </c>
      <c r="E16" s="8">
        <f>A1*D16</f>
        <v>0</v>
      </c>
      <c r="F16" s="2">
        <v>0</v>
      </c>
      <c r="G16" s="2">
        <v>180</v>
      </c>
      <c r="H16" s="8">
        <f>A1*G16</f>
        <v>13379.4</v>
      </c>
      <c r="I16" s="8">
        <f>E16+H16</f>
        <v>13379.4</v>
      </c>
      <c r="K16" s="14"/>
    </row>
    <row r="17" spans="1:11" hidden="1" x14ac:dyDescent="0.2">
      <c r="A17" s="1" t="s">
        <v>4</v>
      </c>
      <c r="C17" s="1">
        <f>SUM(C16:C16)</f>
        <v>0</v>
      </c>
      <c r="D17" s="12">
        <f>D16*$C16</f>
        <v>0</v>
      </c>
      <c r="E17" s="4">
        <f>A10*D17</f>
        <v>0</v>
      </c>
      <c r="F17" s="1">
        <f>SUM(F16:F16)</f>
        <v>0</v>
      </c>
      <c r="G17" s="1">
        <f>G16*$F16</f>
        <v>0</v>
      </c>
      <c r="H17" s="10">
        <f>G17*A1</f>
        <v>0</v>
      </c>
      <c r="I17" s="10">
        <f>E17+H17</f>
        <v>0</v>
      </c>
    </row>
    <row r="18" spans="1:11" hidden="1" x14ac:dyDescent="0.2">
      <c r="K18" s="14" t="s">
        <v>74</v>
      </c>
    </row>
    <row r="19" spans="1:11" hidden="1" x14ac:dyDescent="0.2">
      <c r="K19" s="14" t="s">
        <v>75</v>
      </c>
    </row>
    <row r="20" spans="1:11" hidden="1" x14ac:dyDescent="0.2">
      <c r="K20" s="14"/>
    </row>
    <row r="21" spans="1:11" x14ac:dyDescent="0.2">
      <c r="K21" s="14"/>
    </row>
    <row r="22" spans="1:11" x14ac:dyDescent="0.2">
      <c r="A22" s="1" t="s">
        <v>85</v>
      </c>
    </row>
    <row r="23" spans="1:11" x14ac:dyDescent="0.2">
      <c r="H23" s="1" t="s">
        <v>35</v>
      </c>
    </row>
    <row r="24" spans="1:11" x14ac:dyDescent="0.2">
      <c r="C24" s="1" t="s">
        <v>33</v>
      </c>
      <c r="D24" s="1" t="s">
        <v>7</v>
      </c>
      <c r="E24" s="1" t="s">
        <v>1</v>
      </c>
      <c r="F24" s="1" t="s">
        <v>5</v>
      </c>
      <c r="G24" s="1" t="s">
        <v>35</v>
      </c>
      <c r="H24" s="1" t="s">
        <v>0</v>
      </c>
      <c r="I24" s="1" t="s">
        <v>3</v>
      </c>
    </row>
    <row r="25" spans="1:11" x14ac:dyDescent="0.2">
      <c r="C25" s="1" t="s">
        <v>5</v>
      </c>
      <c r="D25" s="1" t="s">
        <v>6</v>
      </c>
      <c r="E25" s="1" t="s">
        <v>0</v>
      </c>
      <c r="F25" s="1" t="s">
        <v>30</v>
      </c>
      <c r="G25" s="1" t="s">
        <v>34</v>
      </c>
      <c r="H25" s="1" t="s">
        <v>32</v>
      </c>
      <c r="I25" s="1" t="s">
        <v>0</v>
      </c>
    </row>
    <row r="26" spans="1:11" x14ac:dyDescent="0.2">
      <c r="C26" s="1" t="s">
        <v>2</v>
      </c>
      <c r="E26" s="1" t="s">
        <v>52</v>
      </c>
      <c r="F26" s="1" t="s">
        <v>32</v>
      </c>
      <c r="G26" s="1" t="s">
        <v>32</v>
      </c>
      <c r="H26" s="1" t="s">
        <v>52</v>
      </c>
      <c r="I26" s="1" t="s">
        <v>32</v>
      </c>
    </row>
    <row r="27" spans="1:11" x14ac:dyDescent="0.2">
      <c r="A27" s="1" t="s">
        <v>10</v>
      </c>
      <c r="C27" s="1">
        <v>46</v>
      </c>
      <c r="D27" s="14">
        <v>2</v>
      </c>
      <c r="E27" s="10">
        <f>A1*D27</f>
        <v>148.66</v>
      </c>
      <c r="F27" s="1">
        <v>1</v>
      </c>
      <c r="G27" s="1">
        <v>6</v>
      </c>
      <c r="H27" s="10">
        <f>A1*G27</f>
        <v>445.98</v>
      </c>
      <c r="I27" s="10">
        <f>E27+H27</f>
        <v>594.64</v>
      </c>
      <c r="K27" s="14" t="s">
        <v>73</v>
      </c>
    </row>
    <row r="28" spans="1:11" x14ac:dyDescent="0.2">
      <c r="A28" s="1" t="s">
        <v>8</v>
      </c>
      <c r="C28" s="1">
        <v>14</v>
      </c>
      <c r="D28" s="14">
        <v>10</v>
      </c>
      <c r="E28" s="10">
        <f>A1*D28</f>
        <v>743.3</v>
      </c>
      <c r="G28" s="1">
        <v>20</v>
      </c>
      <c r="H28" s="10">
        <f>A1*G28</f>
        <v>1486.6</v>
      </c>
      <c r="I28" s="10">
        <f>E28+H28</f>
        <v>2229.8999999999996</v>
      </c>
    </row>
    <row r="29" spans="1:11" ht="13.5" thickBot="1" x14ac:dyDescent="0.25">
      <c r="A29" s="2" t="s">
        <v>9</v>
      </c>
      <c r="B29" s="2"/>
      <c r="C29" s="2"/>
      <c r="D29" s="2"/>
      <c r="E29" s="8">
        <f>A1*D29</f>
        <v>0</v>
      </c>
      <c r="F29" s="2">
        <v>39</v>
      </c>
      <c r="G29" s="2">
        <v>6</v>
      </c>
      <c r="H29" s="8">
        <f>A1*G29</f>
        <v>445.98</v>
      </c>
      <c r="I29" s="8">
        <f>E29+H29</f>
        <v>445.98</v>
      </c>
    </row>
    <row r="30" spans="1:11" x14ac:dyDescent="0.2">
      <c r="A30" s="1" t="s">
        <v>4</v>
      </c>
      <c r="C30" s="1">
        <f>SUM(C27:C29)</f>
        <v>60</v>
      </c>
      <c r="D30" s="12">
        <f>D27*$C27+D28*$C28+D29*$C29</f>
        <v>232</v>
      </c>
      <c r="E30" s="10">
        <f>D30*A1</f>
        <v>17244.560000000001</v>
      </c>
      <c r="F30" s="1">
        <f>SUM(F27:F29)</f>
        <v>40</v>
      </c>
      <c r="G30" s="1">
        <f>G27*$F27+G28*$F28+G29*$F29</f>
        <v>240</v>
      </c>
      <c r="H30" s="10">
        <f>G30*A1</f>
        <v>17839.2</v>
      </c>
      <c r="I30" s="10">
        <f>E30+H30</f>
        <v>35083.760000000002</v>
      </c>
    </row>
    <row r="32" spans="1:11" hidden="1" x14ac:dyDescent="0.2">
      <c r="K32" s="14"/>
    </row>
    <row r="33" spans="1:11" hidden="1" x14ac:dyDescent="0.2">
      <c r="A33" s="1" t="s">
        <v>84</v>
      </c>
    </row>
    <row r="34" spans="1:11" hidden="1" x14ac:dyDescent="0.2">
      <c r="H34" s="1" t="s">
        <v>35</v>
      </c>
    </row>
    <row r="35" spans="1:11" hidden="1" x14ac:dyDescent="0.2">
      <c r="C35" s="1" t="s">
        <v>33</v>
      </c>
      <c r="D35" s="1" t="s">
        <v>7</v>
      </c>
      <c r="E35" s="1" t="s">
        <v>1</v>
      </c>
      <c r="F35" s="1" t="s">
        <v>5</v>
      </c>
      <c r="G35" s="1" t="s">
        <v>35</v>
      </c>
      <c r="H35" s="1" t="s">
        <v>0</v>
      </c>
      <c r="I35" s="1" t="s">
        <v>3</v>
      </c>
    </row>
    <row r="36" spans="1:11" hidden="1" x14ac:dyDescent="0.2">
      <c r="C36" s="1" t="s">
        <v>5</v>
      </c>
      <c r="D36" s="1" t="s">
        <v>6</v>
      </c>
      <c r="E36" s="1" t="s">
        <v>0</v>
      </c>
      <c r="F36" s="1" t="s">
        <v>30</v>
      </c>
      <c r="G36" s="1" t="s">
        <v>34</v>
      </c>
      <c r="H36" s="1" t="s">
        <v>32</v>
      </c>
      <c r="I36" s="1" t="s">
        <v>0</v>
      </c>
    </row>
    <row r="37" spans="1:11" hidden="1" x14ac:dyDescent="0.2">
      <c r="C37" s="1" t="s">
        <v>2</v>
      </c>
      <c r="E37" s="1" t="s">
        <v>52</v>
      </c>
      <c r="F37" s="1" t="s">
        <v>32</v>
      </c>
      <c r="G37" s="1" t="s">
        <v>32</v>
      </c>
      <c r="H37" s="1" t="s">
        <v>52</v>
      </c>
      <c r="I37" s="1" t="s">
        <v>32</v>
      </c>
    </row>
    <row r="38" spans="1:11" hidden="1" x14ac:dyDescent="0.2">
      <c r="A38" s="1" t="s">
        <v>10</v>
      </c>
      <c r="D38" s="14">
        <v>2</v>
      </c>
      <c r="E38" s="10">
        <f>A1*D38</f>
        <v>148.66</v>
      </c>
      <c r="G38" s="1">
        <v>6</v>
      </c>
      <c r="H38" s="10">
        <f>A1*G38</f>
        <v>445.98</v>
      </c>
      <c r="I38" s="10">
        <f>E38+H38</f>
        <v>594.64</v>
      </c>
      <c r="K38" s="14"/>
    </row>
    <row r="39" spans="1:11" hidden="1" x14ac:dyDescent="0.2">
      <c r="A39" s="1" t="s">
        <v>8</v>
      </c>
      <c r="D39" s="14">
        <v>10</v>
      </c>
      <c r="E39" s="10">
        <f>A1*D39</f>
        <v>743.3</v>
      </c>
      <c r="F39" s="1">
        <f>1+3+10</f>
        <v>14</v>
      </c>
      <c r="G39" s="1">
        <v>20</v>
      </c>
      <c r="H39" s="10">
        <f>A1*G39</f>
        <v>1486.6</v>
      </c>
      <c r="I39" s="10">
        <f>E39+H39</f>
        <v>2229.8999999999996</v>
      </c>
      <c r="K39" s="14" t="s">
        <v>122</v>
      </c>
    </row>
    <row r="40" spans="1:11" ht="13.5" hidden="1" thickBot="1" x14ac:dyDescent="0.25">
      <c r="A40" s="2" t="s">
        <v>9</v>
      </c>
      <c r="B40" s="2"/>
      <c r="C40" s="2"/>
      <c r="D40" s="2"/>
      <c r="E40" s="8">
        <f>A1*D40</f>
        <v>0</v>
      </c>
      <c r="F40" s="2"/>
      <c r="G40" s="2">
        <v>6</v>
      </c>
      <c r="H40" s="8">
        <f>A1*G40</f>
        <v>445.98</v>
      </c>
      <c r="I40" s="8">
        <f>E40+H40</f>
        <v>445.98</v>
      </c>
      <c r="K40" s="14" t="s">
        <v>123</v>
      </c>
    </row>
    <row r="41" spans="1:11" hidden="1" x14ac:dyDescent="0.2">
      <c r="A41" s="1" t="s">
        <v>4</v>
      </c>
      <c r="C41" s="1">
        <f>SUM(C38:C40)</f>
        <v>0</v>
      </c>
      <c r="D41" s="12">
        <f>D38*$C38+D39*$C39+D40*$C40</f>
        <v>0</v>
      </c>
      <c r="E41" s="10">
        <f>D41*A12</f>
        <v>0</v>
      </c>
      <c r="F41" s="1">
        <f>SUM(F38:F40)</f>
        <v>14</v>
      </c>
      <c r="G41" s="1">
        <f>G38*$F38+G39*$F39+G40*$F40</f>
        <v>280</v>
      </c>
      <c r="H41" s="10">
        <f>G41*A1</f>
        <v>20812.399999999998</v>
      </c>
      <c r="I41" s="10">
        <f>E41+H41</f>
        <v>20812.399999999998</v>
      </c>
    </row>
    <row r="42" spans="1:11" hidden="1" x14ac:dyDescent="0.2"/>
    <row r="43" spans="1:11" hidden="1" x14ac:dyDescent="0.2">
      <c r="K43" s="14" t="s">
        <v>76</v>
      </c>
    </row>
    <row r="44" spans="1:11" hidden="1" x14ac:dyDescent="0.2">
      <c r="K44" s="14"/>
    </row>
    <row r="45" spans="1:11" x14ac:dyDescent="0.2">
      <c r="K45" s="14"/>
    </row>
    <row r="46" spans="1:11" x14ac:dyDescent="0.2">
      <c r="A46" s="1" t="s">
        <v>87</v>
      </c>
      <c r="H46" s="1" t="s">
        <v>35</v>
      </c>
    </row>
    <row r="47" spans="1:11" x14ac:dyDescent="0.2">
      <c r="C47" s="1" t="s">
        <v>31</v>
      </c>
      <c r="E47" s="1" t="s">
        <v>1</v>
      </c>
      <c r="F47" s="1" t="s">
        <v>5</v>
      </c>
      <c r="G47" s="1" t="s">
        <v>35</v>
      </c>
      <c r="H47" s="1" t="s">
        <v>0</v>
      </c>
      <c r="I47" s="1" t="s">
        <v>3</v>
      </c>
    </row>
    <row r="48" spans="1:11" x14ac:dyDescent="0.2">
      <c r="C48" s="1" t="s">
        <v>5</v>
      </c>
      <c r="D48" s="1" t="s">
        <v>7</v>
      </c>
      <c r="E48" s="1" t="s">
        <v>0</v>
      </c>
      <c r="F48" s="1" t="s">
        <v>30</v>
      </c>
      <c r="G48" s="1" t="s">
        <v>34</v>
      </c>
      <c r="H48" s="1" t="s">
        <v>32</v>
      </c>
      <c r="I48" s="1" t="s">
        <v>0</v>
      </c>
    </row>
    <row r="49" spans="1:15" x14ac:dyDescent="0.2">
      <c r="C49" s="1" t="s">
        <v>2</v>
      </c>
      <c r="D49" s="1" t="s">
        <v>6</v>
      </c>
      <c r="E49" s="1" t="s">
        <v>52</v>
      </c>
      <c r="F49" s="1" t="s">
        <v>32</v>
      </c>
      <c r="G49" s="1" t="s">
        <v>32</v>
      </c>
      <c r="H49" s="1" t="s">
        <v>52</v>
      </c>
      <c r="I49" s="1" t="s">
        <v>32</v>
      </c>
    </row>
    <row r="50" spans="1:15" x14ac:dyDescent="0.2">
      <c r="I50" s="3"/>
    </row>
    <row r="51" spans="1:15" ht="13.5" thickBot="1" x14ac:dyDescent="0.25">
      <c r="A51" s="2" t="s">
        <v>11</v>
      </c>
      <c r="B51" s="2"/>
      <c r="C51" s="2">
        <v>115</v>
      </c>
      <c r="D51" s="2">
        <v>10</v>
      </c>
      <c r="E51" s="8">
        <f>A1*D51</f>
        <v>743.3</v>
      </c>
      <c r="F51" s="2">
        <v>2</v>
      </c>
      <c r="G51" s="2">
        <v>10</v>
      </c>
      <c r="H51" s="8">
        <f>G51*A1</f>
        <v>743.3</v>
      </c>
      <c r="I51" s="8">
        <f>E51+H51</f>
        <v>1486.6</v>
      </c>
    </row>
    <row r="52" spans="1:15" x14ac:dyDescent="0.2">
      <c r="A52" s="1" t="s">
        <v>4</v>
      </c>
      <c r="C52" s="1">
        <f>SUM(C51:C51)</f>
        <v>115</v>
      </c>
      <c r="D52" s="1">
        <f>D51*C51</f>
        <v>1150</v>
      </c>
      <c r="E52" s="4">
        <f>A1*D52</f>
        <v>85479.5</v>
      </c>
      <c r="F52" s="1">
        <f>SUM(F51:F51)</f>
        <v>2</v>
      </c>
      <c r="G52" s="1">
        <f>G51*F51</f>
        <v>20</v>
      </c>
      <c r="H52" s="4">
        <f>G52*A1</f>
        <v>1486.6</v>
      </c>
      <c r="I52" s="10">
        <f>E52+H52</f>
        <v>86966.1</v>
      </c>
    </row>
    <row r="53" spans="1:15" x14ac:dyDescent="0.2">
      <c r="G53" s="10"/>
      <c r="H53" s="4"/>
      <c r="I53" s="10"/>
      <c r="J53" s="10"/>
    </row>
    <row r="54" spans="1:15" hidden="1" x14ac:dyDescent="0.2"/>
    <row r="55" spans="1:15" hidden="1" x14ac:dyDescent="0.2">
      <c r="A55" s="1" t="s">
        <v>88</v>
      </c>
      <c r="H55" s="1" t="s">
        <v>35</v>
      </c>
    </row>
    <row r="56" spans="1:15" hidden="1" x14ac:dyDescent="0.2">
      <c r="C56" s="1" t="s">
        <v>31</v>
      </c>
      <c r="E56" s="1" t="s">
        <v>1</v>
      </c>
      <c r="F56" s="1" t="s">
        <v>5</v>
      </c>
      <c r="G56" s="1" t="s">
        <v>35</v>
      </c>
      <c r="H56" s="1" t="s">
        <v>0</v>
      </c>
      <c r="I56" s="1" t="s">
        <v>3</v>
      </c>
    </row>
    <row r="57" spans="1:15" hidden="1" x14ac:dyDescent="0.2">
      <c r="C57" s="1" t="s">
        <v>5</v>
      </c>
      <c r="D57" s="1" t="s">
        <v>7</v>
      </c>
      <c r="E57" s="1" t="s">
        <v>0</v>
      </c>
      <c r="F57" s="1" t="s">
        <v>30</v>
      </c>
      <c r="G57" s="1" t="s">
        <v>34</v>
      </c>
      <c r="H57" s="1" t="s">
        <v>32</v>
      </c>
      <c r="I57" s="1" t="s">
        <v>0</v>
      </c>
    </row>
    <row r="58" spans="1:15" hidden="1" x14ac:dyDescent="0.2">
      <c r="C58" s="1" t="s">
        <v>2</v>
      </c>
      <c r="D58" s="1" t="s">
        <v>6</v>
      </c>
      <c r="E58" s="1" t="s">
        <v>52</v>
      </c>
      <c r="F58" s="1" t="s">
        <v>32</v>
      </c>
      <c r="G58" s="1" t="s">
        <v>32</v>
      </c>
      <c r="H58" s="1" t="s">
        <v>52</v>
      </c>
      <c r="I58" s="1" t="s">
        <v>32</v>
      </c>
    </row>
    <row r="59" spans="1:15" hidden="1" x14ac:dyDescent="0.2">
      <c r="I59" s="3"/>
      <c r="O59" s="14"/>
    </row>
    <row r="60" spans="1:15" ht="13.5" hidden="1" thickBot="1" x14ac:dyDescent="0.25">
      <c r="A60" s="2" t="s">
        <v>11</v>
      </c>
      <c r="B60" s="2"/>
      <c r="C60" s="2">
        <v>0</v>
      </c>
      <c r="D60" s="2">
        <v>10</v>
      </c>
      <c r="E60" s="8">
        <f>A1*D60</f>
        <v>743.3</v>
      </c>
      <c r="F60" s="2">
        <f>1+21</f>
        <v>22</v>
      </c>
      <c r="G60" s="2">
        <v>10</v>
      </c>
      <c r="H60" s="8">
        <f>G60*A1</f>
        <v>743.3</v>
      </c>
      <c r="I60" s="8">
        <f>E60+H60</f>
        <v>1486.6</v>
      </c>
      <c r="K60" s="14" t="s">
        <v>124</v>
      </c>
    </row>
    <row r="61" spans="1:15" hidden="1" x14ac:dyDescent="0.2">
      <c r="A61" s="1" t="s">
        <v>4</v>
      </c>
      <c r="C61" s="1">
        <f>SUM(C60:C60)</f>
        <v>0</v>
      </c>
      <c r="D61" s="1">
        <f>D60*C60</f>
        <v>0</v>
      </c>
      <c r="E61" s="4">
        <f>A1*D61</f>
        <v>0</v>
      </c>
      <c r="F61" s="1">
        <f>SUM(F60:F60)</f>
        <v>22</v>
      </c>
      <c r="G61" s="1">
        <f>G60*F60</f>
        <v>220</v>
      </c>
      <c r="H61" s="4">
        <f>G61*A1</f>
        <v>16352.6</v>
      </c>
      <c r="I61" s="10">
        <f>E61+H61</f>
        <v>16352.6</v>
      </c>
    </row>
    <row r="62" spans="1:15" hidden="1" x14ac:dyDescent="0.2"/>
    <row r="64" spans="1:15" x14ac:dyDescent="0.2">
      <c r="A64" s="1" t="s">
        <v>89</v>
      </c>
    </row>
    <row r="65" spans="1:11" x14ac:dyDescent="0.2">
      <c r="C65" s="1" t="s">
        <v>31</v>
      </c>
    </row>
    <row r="66" spans="1:11" x14ac:dyDescent="0.2">
      <c r="C66" s="1" t="s">
        <v>5</v>
      </c>
      <c r="D66" s="1" t="s">
        <v>7</v>
      </c>
      <c r="E66" s="1" t="s">
        <v>1</v>
      </c>
    </row>
    <row r="67" spans="1:11" x14ac:dyDescent="0.2">
      <c r="C67" s="1" t="s">
        <v>2</v>
      </c>
      <c r="D67" s="1" t="s">
        <v>6</v>
      </c>
      <c r="E67" s="1" t="s">
        <v>0</v>
      </c>
    </row>
    <row r="69" spans="1:11" ht="13.5" thickBot="1" x14ac:dyDescent="0.25">
      <c r="A69" s="2" t="s">
        <v>12</v>
      </c>
      <c r="B69" s="2"/>
      <c r="C69" s="2">
        <v>3</v>
      </c>
      <c r="D69" s="2">
        <v>3</v>
      </c>
      <c r="E69" s="8">
        <f>A1*D69</f>
        <v>222.99</v>
      </c>
      <c r="K69" s="14" t="s">
        <v>91</v>
      </c>
    </row>
    <row r="70" spans="1:11" x14ac:dyDescent="0.2">
      <c r="A70" s="1" t="s">
        <v>4</v>
      </c>
      <c r="C70" s="1">
        <f>SUM(C69:C69)</f>
        <v>3</v>
      </c>
      <c r="D70" s="1">
        <f>D69*C69</f>
        <v>9</v>
      </c>
      <c r="E70" s="10">
        <f>A1*$D70</f>
        <v>668.97</v>
      </c>
    </row>
    <row r="71" spans="1:11" x14ac:dyDescent="0.2">
      <c r="E71" s="10"/>
    </row>
    <row r="72" spans="1:11" hidden="1" x14ac:dyDescent="0.2">
      <c r="E72" s="10"/>
    </row>
    <row r="73" spans="1:11" hidden="1" x14ac:dyDescent="0.2">
      <c r="A73" s="1" t="s">
        <v>90</v>
      </c>
    </row>
    <row r="74" spans="1:11" hidden="1" x14ac:dyDescent="0.2">
      <c r="C74" s="1" t="s">
        <v>31</v>
      </c>
    </row>
    <row r="75" spans="1:11" hidden="1" x14ac:dyDescent="0.2">
      <c r="C75" s="1" t="s">
        <v>5</v>
      </c>
      <c r="D75" s="1" t="s">
        <v>7</v>
      </c>
      <c r="E75" s="1" t="s">
        <v>1</v>
      </c>
    </row>
    <row r="76" spans="1:11" hidden="1" x14ac:dyDescent="0.2">
      <c r="C76" s="1" t="s">
        <v>2</v>
      </c>
      <c r="D76" s="1" t="s">
        <v>6</v>
      </c>
      <c r="E76" s="1" t="s">
        <v>0</v>
      </c>
    </row>
    <row r="77" spans="1:11" hidden="1" x14ac:dyDescent="0.2"/>
    <row r="78" spans="1:11" ht="13.5" hidden="1" thickBot="1" x14ac:dyDescent="0.25">
      <c r="A78" s="2" t="s">
        <v>12</v>
      </c>
      <c r="B78" s="2"/>
      <c r="C78" s="2">
        <f>1+2</f>
        <v>3</v>
      </c>
      <c r="D78" s="2">
        <v>3</v>
      </c>
      <c r="E78" s="8">
        <f>A1*D78</f>
        <v>222.99</v>
      </c>
      <c r="K78" s="14" t="s">
        <v>92</v>
      </c>
    </row>
    <row r="79" spans="1:11" hidden="1" x14ac:dyDescent="0.2">
      <c r="A79" s="1" t="s">
        <v>4</v>
      </c>
      <c r="C79" s="1">
        <f>SUM(C78:C78)</f>
        <v>3</v>
      </c>
      <c r="D79" s="1">
        <f>D78*C78</f>
        <v>9</v>
      </c>
      <c r="E79" s="10">
        <f>A1*$D79</f>
        <v>668.97</v>
      </c>
    </row>
    <row r="80" spans="1:11" hidden="1" x14ac:dyDescent="0.2">
      <c r="E80" s="10"/>
    </row>
    <row r="81" spans="1:10" x14ac:dyDescent="0.2">
      <c r="E81" s="10"/>
    </row>
    <row r="82" spans="1:10" x14ac:dyDescent="0.2">
      <c r="A82" s="14" t="s">
        <v>129</v>
      </c>
    </row>
    <row r="84" spans="1:10" x14ac:dyDescent="0.2">
      <c r="C84" s="1" t="s">
        <v>5</v>
      </c>
      <c r="D84" s="1" t="s">
        <v>7</v>
      </c>
      <c r="E84" s="1" t="s">
        <v>1</v>
      </c>
    </row>
    <row r="85" spans="1:10" x14ac:dyDescent="0.2">
      <c r="C85" s="1" t="s">
        <v>2</v>
      </c>
      <c r="D85" s="1" t="s">
        <v>6</v>
      </c>
      <c r="E85" s="1" t="s">
        <v>0</v>
      </c>
    </row>
    <row r="86" spans="1:10" x14ac:dyDescent="0.2">
      <c r="A86" s="3"/>
      <c r="B86" s="3"/>
      <c r="C86" s="3"/>
      <c r="D86" s="3"/>
      <c r="E86" s="3"/>
    </row>
    <row r="87" spans="1:10" ht="13.5" thickBot="1" x14ac:dyDescent="0.25">
      <c r="A87" s="33" t="s">
        <v>130</v>
      </c>
      <c r="B87" s="2"/>
      <c r="C87" s="33">
        <v>177</v>
      </c>
      <c r="D87" s="2">
        <v>0.5</v>
      </c>
      <c r="E87" s="8">
        <f>A1*D87</f>
        <v>37.164999999999999</v>
      </c>
      <c r="G87" s="26"/>
      <c r="I87" s="10"/>
    </row>
    <row r="88" spans="1:10" x14ac:dyDescent="0.2">
      <c r="A88" s="1" t="s">
        <v>4</v>
      </c>
      <c r="C88" s="1">
        <f>SUM(C87:C87)</f>
        <v>177</v>
      </c>
      <c r="D88" s="11">
        <f>D87*C87</f>
        <v>88.5</v>
      </c>
      <c r="E88" s="4">
        <f>A1*D88</f>
        <v>6578.2049999999999</v>
      </c>
      <c r="H88" s="11"/>
      <c r="I88" s="10"/>
    </row>
    <row r="89" spans="1:10" x14ac:dyDescent="0.2">
      <c r="E89" s="9"/>
      <c r="G89" s="10"/>
      <c r="H89" s="10"/>
      <c r="I89" s="10"/>
      <c r="J89" s="10"/>
    </row>
    <row r="91" spans="1:10" x14ac:dyDescent="0.2">
      <c r="A91" s="14"/>
    </row>
    <row r="93" spans="1:10" x14ac:dyDescent="0.2">
      <c r="C93" s="1" t="s">
        <v>5</v>
      </c>
      <c r="D93" s="1" t="s">
        <v>7</v>
      </c>
      <c r="E93" s="1" t="s">
        <v>1</v>
      </c>
    </row>
    <row r="94" spans="1:10" x14ac:dyDescent="0.2">
      <c r="C94" s="1" t="s">
        <v>2</v>
      </c>
      <c r="D94" s="1" t="s">
        <v>6</v>
      </c>
      <c r="E94" s="1" t="s">
        <v>0</v>
      </c>
    </row>
    <row r="95" spans="1:10" x14ac:dyDescent="0.2">
      <c r="A95" s="3"/>
      <c r="B95" s="3"/>
      <c r="C95" s="3"/>
      <c r="D95" s="3"/>
      <c r="E95" s="3"/>
    </row>
    <row r="96" spans="1:10" ht="13.5" thickBot="1" x14ac:dyDescent="0.25">
      <c r="A96" s="33" t="s">
        <v>131</v>
      </c>
      <c r="B96" s="2"/>
      <c r="C96" s="33">
        <v>863</v>
      </c>
      <c r="D96" s="2">
        <v>0.5</v>
      </c>
      <c r="E96" s="8">
        <f>A1*D96</f>
        <v>37.164999999999999</v>
      </c>
      <c r="G96" s="26"/>
      <c r="I96" s="10"/>
    </row>
    <row r="97" spans="1:11" x14ac:dyDescent="0.2">
      <c r="A97" s="1" t="s">
        <v>4</v>
      </c>
      <c r="C97" s="1">
        <f>SUM(C96:C96)</f>
        <v>863</v>
      </c>
      <c r="D97" s="11">
        <f>D96*C96</f>
        <v>431.5</v>
      </c>
      <c r="E97" s="4">
        <f>A1*D97</f>
        <v>32073.395</v>
      </c>
      <c r="H97" s="11"/>
      <c r="I97" s="10"/>
    </row>
    <row r="98" spans="1:11" x14ac:dyDescent="0.2">
      <c r="E98" s="9"/>
      <c r="G98" s="10"/>
      <c r="H98" s="10"/>
      <c r="I98" s="10"/>
      <c r="J98" s="10"/>
    </row>
    <row r="99" spans="1:11" hidden="1" x14ac:dyDescent="0.2"/>
    <row r="100" spans="1:11" hidden="1" x14ac:dyDescent="0.2">
      <c r="A100" s="1" t="s">
        <v>127</v>
      </c>
    </row>
    <row r="101" spans="1:11" hidden="1" x14ac:dyDescent="0.2"/>
    <row r="102" spans="1:11" hidden="1" x14ac:dyDescent="0.2">
      <c r="C102" s="1" t="s">
        <v>5</v>
      </c>
      <c r="D102" s="1" t="s">
        <v>7</v>
      </c>
      <c r="E102" s="1" t="s">
        <v>1</v>
      </c>
    </row>
    <row r="103" spans="1:11" hidden="1" x14ac:dyDescent="0.2">
      <c r="C103" s="1" t="s">
        <v>2</v>
      </c>
      <c r="D103" s="1" t="s">
        <v>6</v>
      </c>
      <c r="E103" s="1" t="s">
        <v>0</v>
      </c>
    </row>
    <row r="104" spans="1:11" hidden="1" x14ac:dyDescent="0.2">
      <c r="A104" s="3"/>
      <c r="B104" s="3"/>
      <c r="C104" s="3"/>
      <c r="D104" s="3"/>
      <c r="E104" s="3"/>
    </row>
    <row r="105" spans="1:11" ht="13.5" hidden="1" thickBot="1" x14ac:dyDescent="0.25">
      <c r="A105" s="2" t="s">
        <v>14</v>
      </c>
      <c r="B105" s="2"/>
      <c r="C105" s="33">
        <v>50</v>
      </c>
      <c r="D105" s="2">
        <v>0.5</v>
      </c>
      <c r="E105" s="8">
        <f>A1*D105</f>
        <v>37.164999999999999</v>
      </c>
      <c r="G105" s="26"/>
      <c r="I105" s="10"/>
      <c r="K105" s="1" t="s">
        <v>93</v>
      </c>
    </row>
    <row r="106" spans="1:11" hidden="1" x14ac:dyDescent="0.2">
      <c r="A106" s="1" t="s">
        <v>4</v>
      </c>
      <c r="C106" s="1">
        <f>SUM(C105:C105)</f>
        <v>50</v>
      </c>
      <c r="D106" s="11">
        <f>D105*C105</f>
        <v>25</v>
      </c>
      <c r="E106" s="4">
        <f>A1*D106</f>
        <v>1858.25</v>
      </c>
      <c r="H106" s="11"/>
      <c r="I106" s="10"/>
    </row>
    <row r="107" spans="1:11" hidden="1" x14ac:dyDescent="0.2"/>
    <row r="108" spans="1:11" hidden="1" x14ac:dyDescent="0.2"/>
    <row r="109" spans="1:11" hidden="1" x14ac:dyDescent="0.2">
      <c r="A109" s="1" t="s">
        <v>128</v>
      </c>
    </row>
    <row r="110" spans="1:11" hidden="1" x14ac:dyDescent="0.2"/>
    <row r="111" spans="1:11" hidden="1" x14ac:dyDescent="0.2">
      <c r="C111" s="1" t="s">
        <v>5</v>
      </c>
      <c r="D111" s="1" t="s">
        <v>7</v>
      </c>
      <c r="E111" s="1" t="s">
        <v>1</v>
      </c>
    </row>
    <row r="112" spans="1:11" hidden="1" x14ac:dyDescent="0.2">
      <c r="C112" s="1" t="s">
        <v>2</v>
      </c>
      <c r="D112" s="1" t="s">
        <v>6</v>
      </c>
      <c r="E112" s="1" t="s">
        <v>0</v>
      </c>
    </row>
    <row r="113" spans="1:10" hidden="1" x14ac:dyDescent="0.2">
      <c r="A113" s="3"/>
      <c r="B113" s="3"/>
      <c r="C113" s="3"/>
      <c r="D113" s="3"/>
      <c r="E113" s="3"/>
    </row>
    <row r="114" spans="1:10" ht="13.5" hidden="1" thickBot="1" x14ac:dyDescent="0.25">
      <c r="A114" s="2" t="s">
        <v>14</v>
      </c>
      <c r="B114" s="2"/>
      <c r="C114" s="2">
        <v>0</v>
      </c>
      <c r="D114" s="34">
        <f>0.5</f>
        <v>0.5</v>
      </c>
      <c r="E114" s="8">
        <f>A1*D114</f>
        <v>37.164999999999999</v>
      </c>
      <c r="H114" s="30"/>
      <c r="I114" s="10"/>
    </row>
    <row r="115" spans="1:10" hidden="1" x14ac:dyDescent="0.2">
      <c r="A115" s="1" t="s">
        <v>4</v>
      </c>
      <c r="C115" s="1">
        <f>SUM(C114:C114)</f>
        <v>0</v>
      </c>
      <c r="D115" s="11">
        <f>D114*C114</f>
        <v>0</v>
      </c>
      <c r="E115" s="4">
        <f>A1*D115</f>
        <v>0</v>
      </c>
      <c r="H115" s="11"/>
      <c r="I115" s="10"/>
    </row>
    <row r="116" spans="1:10" x14ac:dyDescent="0.2">
      <c r="D116" s="11"/>
      <c r="E116" s="4"/>
    </row>
    <row r="117" spans="1:10" x14ac:dyDescent="0.2">
      <c r="D117" s="11"/>
      <c r="E117" s="4"/>
    </row>
    <row r="118" spans="1:10" x14ac:dyDescent="0.2">
      <c r="A118" s="1" t="s">
        <v>94</v>
      </c>
    </row>
    <row r="120" spans="1:10" x14ac:dyDescent="0.2">
      <c r="C120" s="1" t="s">
        <v>5</v>
      </c>
      <c r="D120" s="1" t="s">
        <v>7</v>
      </c>
      <c r="E120" s="1" t="s">
        <v>1</v>
      </c>
    </row>
    <row r="121" spans="1:10" x14ac:dyDescent="0.2">
      <c r="C121" s="1" t="s">
        <v>2</v>
      </c>
      <c r="D121" s="1" t="s">
        <v>6</v>
      </c>
      <c r="E121" s="1" t="s">
        <v>0</v>
      </c>
    </row>
    <row r="123" spans="1:10" ht="13.5" thickBot="1" x14ac:dyDescent="0.25">
      <c r="A123" s="2" t="s">
        <v>14</v>
      </c>
      <c r="B123" s="2"/>
      <c r="C123" s="2">
        <v>200</v>
      </c>
      <c r="D123" s="2">
        <v>0.45</v>
      </c>
      <c r="E123" s="8">
        <f>A1*D123</f>
        <v>33.448500000000003</v>
      </c>
    </row>
    <row r="124" spans="1:10" x14ac:dyDescent="0.2">
      <c r="A124" s="1" t="s">
        <v>4</v>
      </c>
      <c r="C124" s="1">
        <f>SUM(C123:C123)</f>
        <v>200</v>
      </c>
      <c r="D124" s="11">
        <f>D123*C123</f>
        <v>90</v>
      </c>
      <c r="E124" s="4">
        <f>A1*D124</f>
        <v>6689.7</v>
      </c>
    </row>
    <row r="125" spans="1:10" x14ac:dyDescent="0.2">
      <c r="E125" s="9"/>
      <c r="G125" s="10"/>
      <c r="H125" s="10"/>
      <c r="I125" s="10"/>
      <c r="J125" s="10"/>
    </row>
    <row r="126" spans="1:10" hidden="1" x14ac:dyDescent="0.2"/>
    <row r="127" spans="1:10" hidden="1" x14ac:dyDescent="0.2">
      <c r="A127" s="1" t="s">
        <v>95</v>
      </c>
    </row>
    <row r="128" spans="1:10" hidden="1" x14ac:dyDescent="0.2"/>
    <row r="129" spans="1:10" hidden="1" x14ac:dyDescent="0.2">
      <c r="C129" s="1" t="s">
        <v>5</v>
      </c>
      <c r="D129" s="1" t="s">
        <v>7</v>
      </c>
      <c r="E129" s="1" t="s">
        <v>1</v>
      </c>
    </row>
    <row r="130" spans="1:10" hidden="1" x14ac:dyDescent="0.2">
      <c r="C130" s="1" t="s">
        <v>2</v>
      </c>
      <c r="D130" s="1" t="s">
        <v>6</v>
      </c>
      <c r="E130" s="1" t="s">
        <v>0</v>
      </c>
    </row>
    <row r="131" spans="1:10" hidden="1" x14ac:dyDescent="0.2"/>
    <row r="132" spans="1:10" ht="13.5" hidden="1" thickBot="1" x14ac:dyDescent="0.25">
      <c r="A132" s="2" t="s">
        <v>14</v>
      </c>
      <c r="B132" s="2"/>
      <c r="C132" s="2">
        <v>0</v>
      </c>
      <c r="D132" s="2">
        <v>0.45</v>
      </c>
      <c r="E132" s="8">
        <f>A1*D132</f>
        <v>33.448500000000003</v>
      </c>
    </row>
    <row r="133" spans="1:10" hidden="1" x14ac:dyDescent="0.2">
      <c r="A133" s="1" t="s">
        <v>4</v>
      </c>
      <c r="C133" s="1">
        <f>SUM(C132:C132)</f>
        <v>0</v>
      </c>
      <c r="D133" s="11">
        <f>D132*C132</f>
        <v>0</v>
      </c>
      <c r="E133" s="4">
        <f>A1*D133</f>
        <v>0</v>
      </c>
    </row>
    <row r="134" spans="1:10" hidden="1" x14ac:dyDescent="0.2">
      <c r="E134" s="9"/>
      <c r="G134" s="10"/>
      <c r="H134" s="10"/>
      <c r="I134" s="10"/>
      <c r="J134" s="10"/>
    </row>
    <row r="136" spans="1:10" x14ac:dyDescent="0.2">
      <c r="A136" s="1" t="s">
        <v>96</v>
      </c>
    </row>
    <row r="138" spans="1:10" x14ac:dyDescent="0.2">
      <c r="C138" s="1" t="s">
        <v>5</v>
      </c>
      <c r="D138" s="1" t="s">
        <v>7</v>
      </c>
      <c r="E138" s="1" t="s">
        <v>1</v>
      </c>
    </row>
    <row r="139" spans="1:10" x14ac:dyDescent="0.2">
      <c r="C139" s="1" t="s">
        <v>2</v>
      </c>
      <c r="D139" s="1" t="s">
        <v>6</v>
      </c>
      <c r="E139" s="1" t="s">
        <v>0</v>
      </c>
    </row>
    <row r="141" spans="1:10" ht="13.5" thickBot="1" x14ac:dyDescent="0.25">
      <c r="A141" s="2" t="s">
        <v>14</v>
      </c>
      <c r="B141" s="2"/>
      <c r="C141" s="2">
        <v>25</v>
      </c>
      <c r="D141" s="2">
        <v>0.6</v>
      </c>
      <c r="E141" s="8">
        <f>A1*D141</f>
        <v>44.597999999999999</v>
      </c>
    </row>
    <row r="142" spans="1:10" x14ac:dyDescent="0.2">
      <c r="A142" s="1" t="s">
        <v>4</v>
      </c>
      <c r="C142" s="1">
        <f>SUM(C141:C141)</f>
        <v>25</v>
      </c>
      <c r="D142" s="1">
        <f>D141*C141</f>
        <v>15</v>
      </c>
      <c r="E142" s="4">
        <f>A1*D142</f>
        <v>1114.95</v>
      </c>
    </row>
    <row r="143" spans="1:10" x14ac:dyDescent="0.2">
      <c r="E143" s="10"/>
    </row>
    <row r="144" spans="1:10" hidden="1" x14ac:dyDescent="0.2"/>
    <row r="145" spans="1:11" hidden="1" x14ac:dyDescent="0.2">
      <c r="A145" s="1" t="s">
        <v>97</v>
      </c>
    </row>
    <row r="146" spans="1:11" hidden="1" x14ac:dyDescent="0.2"/>
    <row r="147" spans="1:11" hidden="1" x14ac:dyDescent="0.2">
      <c r="C147" s="1" t="s">
        <v>5</v>
      </c>
      <c r="D147" s="1" t="s">
        <v>7</v>
      </c>
      <c r="E147" s="1" t="s">
        <v>1</v>
      </c>
    </row>
    <row r="148" spans="1:11" hidden="1" x14ac:dyDescent="0.2">
      <c r="C148" s="1" t="s">
        <v>2</v>
      </c>
      <c r="D148" s="1" t="s">
        <v>6</v>
      </c>
      <c r="E148" s="1" t="s">
        <v>0</v>
      </c>
    </row>
    <row r="149" spans="1:11" hidden="1" x14ac:dyDescent="0.2"/>
    <row r="150" spans="1:11" ht="13.5" hidden="1" thickBot="1" x14ac:dyDescent="0.25">
      <c r="A150" s="2" t="s">
        <v>14</v>
      </c>
      <c r="B150" s="2"/>
      <c r="C150" s="2">
        <v>0</v>
      </c>
      <c r="D150" s="2">
        <v>0.6</v>
      </c>
      <c r="E150" s="8">
        <f>A1*D150</f>
        <v>44.597999999999999</v>
      </c>
    </row>
    <row r="151" spans="1:11" hidden="1" x14ac:dyDescent="0.2">
      <c r="A151" s="1" t="s">
        <v>4</v>
      </c>
      <c r="C151" s="1">
        <f>SUM(C150:C150)</f>
        <v>0</v>
      </c>
      <c r="D151" s="1">
        <f>D150*C150</f>
        <v>0</v>
      </c>
      <c r="E151" s="4">
        <f>A1*D151</f>
        <v>0</v>
      </c>
    </row>
    <row r="152" spans="1:11" hidden="1" x14ac:dyDescent="0.2"/>
    <row r="154" spans="1:11" x14ac:dyDescent="0.2">
      <c r="A154" s="1" t="s">
        <v>98</v>
      </c>
    </row>
    <row r="155" spans="1:11" x14ac:dyDescent="0.2">
      <c r="C155" s="1" t="s">
        <v>31</v>
      </c>
      <c r="F155" s="1" t="s">
        <v>5</v>
      </c>
      <c r="G155" s="1" t="s">
        <v>36</v>
      </c>
      <c r="H155" s="1" t="s">
        <v>35</v>
      </c>
      <c r="I155" s="1" t="s">
        <v>3</v>
      </c>
    </row>
    <row r="156" spans="1:11" x14ac:dyDescent="0.2">
      <c r="C156" s="1" t="s">
        <v>5</v>
      </c>
      <c r="D156" s="1" t="s">
        <v>7</v>
      </c>
      <c r="E156" s="1" t="s">
        <v>1</v>
      </c>
      <c r="F156" s="1" t="s">
        <v>30</v>
      </c>
      <c r="G156" s="1" t="s">
        <v>34</v>
      </c>
      <c r="H156" s="1" t="s">
        <v>0</v>
      </c>
      <c r="I156" s="1" t="s">
        <v>0</v>
      </c>
    </row>
    <row r="157" spans="1:11" x14ac:dyDescent="0.2">
      <c r="C157" s="1" t="s">
        <v>2</v>
      </c>
      <c r="D157" s="1" t="s">
        <v>6</v>
      </c>
      <c r="E157" s="1" t="s">
        <v>0</v>
      </c>
      <c r="F157" s="1" t="s">
        <v>32</v>
      </c>
      <c r="G157" s="1" t="s">
        <v>32</v>
      </c>
      <c r="H157" s="1" t="s">
        <v>32</v>
      </c>
      <c r="I157" s="1" t="s">
        <v>32</v>
      </c>
    </row>
    <row r="158" spans="1:11" x14ac:dyDescent="0.2">
      <c r="C158" s="6"/>
    </row>
    <row r="159" spans="1:11" x14ac:dyDescent="0.2">
      <c r="A159" s="1" t="s">
        <v>10</v>
      </c>
      <c r="C159" s="6"/>
      <c r="F159" s="1">
        <v>3</v>
      </c>
      <c r="G159" s="1">
        <v>10</v>
      </c>
      <c r="H159" s="10">
        <f>G159*A1</f>
        <v>743.3</v>
      </c>
      <c r="I159" s="10">
        <f>H159+E159</f>
        <v>743.3</v>
      </c>
      <c r="K159" s="32"/>
    </row>
    <row r="160" spans="1:11" x14ac:dyDescent="0.2">
      <c r="A160" s="1" t="s">
        <v>13</v>
      </c>
      <c r="C160" s="28">
        <v>115</v>
      </c>
      <c r="D160" s="1">
        <v>4</v>
      </c>
      <c r="E160" s="10">
        <f>A1*D160</f>
        <v>297.32</v>
      </c>
      <c r="H160" s="10"/>
      <c r="I160" s="10"/>
      <c r="K160" s="14" t="s">
        <v>77</v>
      </c>
    </row>
    <row r="161" spans="1:11" x14ac:dyDescent="0.2">
      <c r="A161" s="1" t="s">
        <v>39</v>
      </c>
      <c r="C161" s="28">
        <v>5</v>
      </c>
      <c r="D161" s="1">
        <v>8</v>
      </c>
      <c r="E161" s="10">
        <f>A1*D161</f>
        <v>594.64</v>
      </c>
      <c r="H161" s="10"/>
      <c r="I161" s="10"/>
    </row>
    <row r="162" spans="1:11" x14ac:dyDescent="0.2">
      <c r="A162" s="1" t="s">
        <v>38</v>
      </c>
      <c r="C162" s="6"/>
      <c r="E162" s="10"/>
      <c r="F162" s="1">
        <v>1</v>
      </c>
      <c r="G162" s="1">
        <v>41</v>
      </c>
      <c r="H162" s="10">
        <f>G162*A1</f>
        <v>3047.5299999999997</v>
      </c>
      <c r="I162" s="10">
        <f>H162+E162</f>
        <v>3047.5299999999997</v>
      </c>
      <c r="K162" s="14"/>
    </row>
    <row r="163" spans="1:11" x14ac:dyDescent="0.2">
      <c r="A163" s="1" t="s">
        <v>13</v>
      </c>
      <c r="C163" s="28">
        <v>24</v>
      </c>
      <c r="D163" s="1">
        <v>14</v>
      </c>
      <c r="E163" s="10">
        <f>A1*D163</f>
        <v>1040.6199999999999</v>
      </c>
      <c r="H163" s="10"/>
      <c r="I163" s="10"/>
    </row>
    <row r="164" spans="1:11" x14ac:dyDescent="0.2">
      <c r="A164" s="1" t="s">
        <v>39</v>
      </c>
      <c r="C164" s="28">
        <v>2</v>
      </c>
      <c r="D164" s="1">
        <v>20</v>
      </c>
      <c r="E164" s="10">
        <f>A1*D164</f>
        <v>1486.6</v>
      </c>
      <c r="H164" s="10"/>
      <c r="I164" s="10"/>
    </row>
    <row r="165" spans="1:11" ht="15" thickBot="1" x14ac:dyDescent="0.25">
      <c r="A165" s="2" t="s">
        <v>29</v>
      </c>
      <c r="B165" s="2"/>
      <c r="C165" s="29">
        <v>6</v>
      </c>
      <c r="D165" s="2">
        <v>2</v>
      </c>
      <c r="E165" s="8">
        <f>A1*D165</f>
        <v>148.66</v>
      </c>
      <c r="F165" s="2"/>
      <c r="G165" s="2"/>
      <c r="H165" s="8"/>
      <c r="I165" s="8"/>
    </row>
    <row r="166" spans="1:11" x14ac:dyDescent="0.2">
      <c r="A166" s="1" t="s">
        <v>4</v>
      </c>
      <c r="C166" s="11">
        <f>SUM(C159:C165)</f>
        <v>152</v>
      </c>
      <c r="D166" s="11">
        <f>D159*C159+D160*C160+D161*C161+D162*C162+D163*C163+D164*C164+D165*C165</f>
        <v>888</v>
      </c>
      <c r="E166" s="10">
        <f>A1*D166</f>
        <v>66005.039999999994</v>
      </c>
      <c r="F166" s="1">
        <f>SUM(F159:F165)</f>
        <v>4</v>
      </c>
      <c r="G166" s="11">
        <f>G159*F159+G160*F160+G161*F161+G162*F162+G163*F163+G164*F164+G165*F165</f>
        <v>71</v>
      </c>
      <c r="H166" s="10">
        <f>G166*A1</f>
        <v>5277.43</v>
      </c>
      <c r="I166" s="10">
        <f>H166+E166</f>
        <v>71282.47</v>
      </c>
    </row>
    <row r="167" spans="1:11" x14ac:dyDescent="0.2">
      <c r="I167" s="4"/>
    </row>
    <row r="168" spans="1:11" ht="14.25" x14ac:dyDescent="0.2">
      <c r="A168" s="7" t="s">
        <v>49</v>
      </c>
      <c r="H168" s="4"/>
    </row>
    <row r="169" spans="1:11" x14ac:dyDescent="0.2">
      <c r="A169" s="1" t="s">
        <v>50</v>
      </c>
      <c r="H169" s="4"/>
    </row>
    <row r="170" spans="1:11" x14ac:dyDescent="0.2">
      <c r="A170" s="1" t="s">
        <v>51</v>
      </c>
      <c r="H170" s="4"/>
    </row>
    <row r="171" spans="1:11" x14ac:dyDescent="0.2">
      <c r="H171" s="4"/>
    </row>
    <row r="172" spans="1:11" hidden="1" x14ac:dyDescent="0.2">
      <c r="H172" s="4"/>
    </row>
    <row r="173" spans="1:11" hidden="1" x14ac:dyDescent="0.2">
      <c r="A173" s="1" t="s">
        <v>99</v>
      </c>
    </row>
    <row r="174" spans="1:11" hidden="1" x14ac:dyDescent="0.2">
      <c r="C174" s="1" t="s">
        <v>31</v>
      </c>
      <c r="F174" s="1" t="s">
        <v>5</v>
      </c>
      <c r="G174" s="1" t="s">
        <v>36</v>
      </c>
      <c r="H174" s="1" t="s">
        <v>35</v>
      </c>
      <c r="I174" s="1" t="s">
        <v>3</v>
      </c>
    </row>
    <row r="175" spans="1:11" hidden="1" x14ac:dyDescent="0.2">
      <c r="C175" s="1" t="s">
        <v>5</v>
      </c>
      <c r="D175" s="1" t="s">
        <v>7</v>
      </c>
      <c r="E175" s="1" t="s">
        <v>1</v>
      </c>
      <c r="F175" s="1" t="s">
        <v>30</v>
      </c>
      <c r="G175" s="1" t="s">
        <v>34</v>
      </c>
      <c r="H175" s="1" t="s">
        <v>0</v>
      </c>
      <c r="I175" s="1" t="s">
        <v>0</v>
      </c>
    </row>
    <row r="176" spans="1:11" hidden="1" x14ac:dyDescent="0.2">
      <c r="C176" s="1" t="s">
        <v>2</v>
      </c>
      <c r="D176" s="1" t="s">
        <v>6</v>
      </c>
      <c r="E176" s="1" t="s">
        <v>0</v>
      </c>
      <c r="F176" s="1" t="s">
        <v>32</v>
      </c>
      <c r="G176" s="1" t="s">
        <v>32</v>
      </c>
      <c r="H176" s="1" t="s">
        <v>32</v>
      </c>
      <c r="I176" s="1" t="s">
        <v>32</v>
      </c>
    </row>
    <row r="177" spans="1:11" hidden="1" x14ac:dyDescent="0.2">
      <c r="C177" s="6"/>
    </row>
    <row r="178" spans="1:11" hidden="1" x14ac:dyDescent="0.2">
      <c r="A178" s="1" t="s">
        <v>10</v>
      </c>
      <c r="C178" s="6"/>
      <c r="F178" s="1">
        <f>1+23</f>
        <v>24</v>
      </c>
      <c r="G178" s="1">
        <v>10</v>
      </c>
      <c r="H178" s="10">
        <f>G178*A1</f>
        <v>743.3</v>
      </c>
      <c r="I178" s="10">
        <f>H178+E178</f>
        <v>743.3</v>
      </c>
      <c r="K178" s="32" t="s">
        <v>125</v>
      </c>
    </row>
    <row r="179" spans="1:11" hidden="1" x14ac:dyDescent="0.2">
      <c r="A179" s="1" t="s">
        <v>13</v>
      </c>
      <c r="C179" s="28">
        <v>0</v>
      </c>
      <c r="D179" s="1">
        <v>4</v>
      </c>
      <c r="E179" s="10">
        <f>A1*D179</f>
        <v>297.32</v>
      </c>
      <c r="H179" s="10"/>
      <c r="I179" s="10"/>
      <c r="K179" s="14"/>
    </row>
    <row r="180" spans="1:11" hidden="1" x14ac:dyDescent="0.2">
      <c r="A180" s="1" t="s">
        <v>39</v>
      </c>
      <c r="C180" s="28">
        <v>0</v>
      </c>
      <c r="D180" s="1">
        <v>8</v>
      </c>
      <c r="E180" s="10">
        <f>A1*D180</f>
        <v>594.64</v>
      </c>
      <c r="H180" s="10"/>
      <c r="I180" s="10"/>
    </row>
    <row r="181" spans="1:11" hidden="1" x14ac:dyDescent="0.2">
      <c r="A181" s="1" t="s">
        <v>38</v>
      </c>
      <c r="C181" s="6"/>
      <c r="E181" s="10"/>
      <c r="F181" s="1">
        <f>8+10</f>
        <v>18</v>
      </c>
      <c r="G181" s="1">
        <v>41</v>
      </c>
      <c r="H181" s="10">
        <f>G181*A1</f>
        <v>3047.5299999999997</v>
      </c>
      <c r="I181" s="10">
        <f>H181+E181</f>
        <v>3047.5299999999997</v>
      </c>
      <c r="K181" s="14" t="s">
        <v>126</v>
      </c>
    </row>
    <row r="182" spans="1:11" hidden="1" x14ac:dyDescent="0.2">
      <c r="A182" s="1" t="s">
        <v>13</v>
      </c>
      <c r="C182" s="28">
        <v>0</v>
      </c>
      <c r="D182" s="1">
        <v>14</v>
      </c>
      <c r="E182" s="10">
        <f>A1*D182</f>
        <v>1040.6199999999999</v>
      </c>
      <c r="H182" s="10"/>
      <c r="I182" s="10"/>
    </row>
    <row r="183" spans="1:11" hidden="1" x14ac:dyDescent="0.2">
      <c r="A183" s="1" t="s">
        <v>39</v>
      </c>
      <c r="C183" s="28">
        <v>0</v>
      </c>
      <c r="D183" s="1">
        <v>20</v>
      </c>
      <c r="E183" s="10">
        <f>A1*D183</f>
        <v>1486.6</v>
      </c>
      <c r="H183" s="10"/>
      <c r="I183" s="10"/>
    </row>
    <row r="184" spans="1:11" ht="15" hidden="1" thickBot="1" x14ac:dyDescent="0.25">
      <c r="A184" s="2" t="s">
        <v>29</v>
      </c>
      <c r="B184" s="2"/>
      <c r="C184" s="29">
        <v>0</v>
      </c>
      <c r="D184" s="2">
        <v>2</v>
      </c>
      <c r="E184" s="8">
        <f>A1*D184</f>
        <v>148.66</v>
      </c>
      <c r="F184" s="2"/>
      <c r="G184" s="2"/>
      <c r="H184" s="8"/>
      <c r="I184" s="8"/>
    </row>
    <row r="185" spans="1:11" hidden="1" x14ac:dyDescent="0.2">
      <c r="A185" s="1" t="s">
        <v>4</v>
      </c>
      <c r="C185" s="11">
        <f>SUM(C178:C184)</f>
        <v>0</v>
      </c>
      <c r="D185" s="11">
        <f>D178*C178+D179*C179+D180*C180+D181*C181+D182*C182+D183*C183+D184*C184</f>
        <v>0</v>
      </c>
      <c r="E185" s="10">
        <f>A1*D185</f>
        <v>0</v>
      </c>
      <c r="F185" s="1">
        <f>SUM(F178:F184)</f>
        <v>42</v>
      </c>
      <c r="G185" s="11">
        <f>G178*F178+G179*F179+G180*F180+G181*F181+G182*F182+G183*F183+G184*F184</f>
        <v>978</v>
      </c>
      <c r="H185" s="10">
        <f>G185*A1</f>
        <v>72694.740000000005</v>
      </c>
      <c r="I185" s="10">
        <f>H185+E185</f>
        <v>72694.740000000005</v>
      </c>
    </row>
    <row r="186" spans="1:11" hidden="1" x14ac:dyDescent="0.2">
      <c r="I186" s="4"/>
    </row>
    <row r="187" spans="1:11" ht="14.25" hidden="1" x14ac:dyDescent="0.2">
      <c r="A187" s="7" t="s">
        <v>49</v>
      </c>
      <c r="H187" s="4"/>
    </row>
    <row r="188" spans="1:11" hidden="1" x14ac:dyDescent="0.2">
      <c r="A188" s="1" t="s">
        <v>50</v>
      </c>
      <c r="H188" s="4"/>
    </row>
    <row r="189" spans="1:11" hidden="1" x14ac:dyDescent="0.2">
      <c r="A189" s="1" t="s">
        <v>51</v>
      </c>
      <c r="H189" s="4"/>
    </row>
    <row r="190" spans="1:11" hidden="1" x14ac:dyDescent="0.2">
      <c r="H190" s="4"/>
    </row>
    <row r="191" spans="1:11" x14ac:dyDescent="0.2">
      <c r="H191" s="4"/>
    </row>
    <row r="192" spans="1:11" x14ac:dyDescent="0.2">
      <c r="A192" s="1" t="s">
        <v>100</v>
      </c>
    </row>
    <row r="193" spans="1:11" x14ac:dyDescent="0.2">
      <c r="C193" s="1" t="s">
        <v>41</v>
      </c>
      <c r="E193" s="1" t="s">
        <v>40</v>
      </c>
      <c r="F193" s="1" t="s">
        <v>5</v>
      </c>
      <c r="G193" s="1" t="s">
        <v>36</v>
      </c>
      <c r="H193" s="1" t="s">
        <v>35</v>
      </c>
      <c r="I193" s="1" t="s">
        <v>3</v>
      </c>
    </row>
    <row r="194" spans="1:11" x14ac:dyDescent="0.2">
      <c r="C194" s="1" t="s">
        <v>42</v>
      </c>
      <c r="D194" s="1" t="s">
        <v>7</v>
      </c>
      <c r="E194" s="1" t="s">
        <v>1</v>
      </c>
      <c r="F194" s="1" t="s">
        <v>30</v>
      </c>
      <c r="G194" s="1" t="s">
        <v>34</v>
      </c>
      <c r="H194" s="1" t="s">
        <v>0</v>
      </c>
      <c r="I194" s="1" t="s">
        <v>0</v>
      </c>
    </row>
    <row r="195" spans="1:11" x14ac:dyDescent="0.2">
      <c r="C195" s="1" t="s">
        <v>43</v>
      </c>
      <c r="D195" s="1" t="s">
        <v>6</v>
      </c>
      <c r="E195" s="1" t="s">
        <v>0</v>
      </c>
      <c r="F195" s="1" t="s">
        <v>32</v>
      </c>
      <c r="G195" s="1" t="s">
        <v>32</v>
      </c>
      <c r="H195" s="1" t="s">
        <v>32</v>
      </c>
      <c r="I195" s="1" t="s">
        <v>32</v>
      </c>
    </row>
    <row r="197" spans="1:11" ht="13.5" thickBot="1" x14ac:dyDescent="0.25">
      <c r="A197" s="2" t="s">
        <v>14</v>
      </c>
      <c r="B197" s="2"/>
      <c r="C197" s="2">
        <v>16</v>
      </c>
      <c r="D197" s="2">
        <v>50</v>
      </c>
      <c r="E197" s="8">
        <f>A1*D197</f>
        <v>3716.5</v>
      </c>
      <c r="F197" s="27">
        <v>0</v>
      </c>
      <c r="G197" s="15">
        <v>250</v>
      </c>
      <c r="H197" s="8">
        <f>A1*G197</f>
        <v>18582.5</v>
      </c>
      <c r="I197" s="8">
        <f>H197+E197</f>
        <v>22299</v>
      </c>
      <c r="K197" s="14" t="s">
        <v>81</v>
      </c>
    </row>
    <row r="198" spans="1:11" x14ac:dyDescent="0.2">
      <c r="A198" s="1" t="s">
        <v>4</v>
      </c>
      <c r="C198" s="1">
        <f>SUM(C197:C197)</f>
        <v>16</v>
      </c>
      <c r="D198" s="1">
        <f>D197*C197</f>
        <v>800</v>
      </c>
      <c r="E198" s="4">
        <f>A1*D198</f>
        <v>59464</v>
      </c>
      <c r="F198" s="11">
        <f>F197</f>
        <v>0</v>
      </c>
      <c r="G198" s="12">
        <f>G197*F197</f>
        <v>0</v>
      </c>
      <c r="H198" s="4">
        <f>A1*G198</f>
        <v>0</v>
      </c>
      <c r="I198" s="10">
        <f>H198+E198</f>
        <v>59464</v>
      </c>
    </row>
    <row r="199" spans="1:11" x14ac:dyDescent="0.2">
      <c r="E199" s="3"/>
      <c r="H199" s="3"/>
    </row>
    <row r="200" spans="1:11" hidden="1" x14ac:dyDescent="0.2"/>
    <row r="201" spans="1:11" hidden="1" x14ac:dyDescent="0.2">
      <c r="A201" s="1" t="s">
        <v>101</v>
      </c>
    </row>
    <row r="202" spans="1:11" hidden="1" x14ac:dyDescent="0.2">
      <c r="C202" s="1" t="s">
        <v>41</v>
      </c>
      <c r="E202" s="1" t="s">
        <v>40</v>
      </c>
      <c r="F202" s="1" t="s">
        <v>5</v>
      </c>
      <c r="G202" s="1" t="s">
        <v>36</v>
      </c>
      <c r="H202" s="1" t="s">
        <v>35</v>
      </c>
      <c r="I202" s="1" t="s">
        <v>3</v>
      </c>
    </row>
    <row r="203" spans="1:11" hidden="1" x14ac:dyDescent="0.2">
      <c r="C203" s="1" t="s">
        <v>42</v>
      </c>
      <c r="D203" s="1" t="s">
        <v>7</v>
      </c>
      <c r="E203" s="1" t="s">
        <v>1</v>
      </c>
      <c r="F203" s="1" t="s">
        <v>30</v>
      </c>
      <c r="G203" s="1" t="s">
        <v>34</v>
      </c>
      <c r="H203" s="1" t="s">
        <v>0</v>
      </c>
      <c r="I203" s="1" t="s">
        <v>0</v>
      </c>
    </row>
    <row r="204" spans="1:11" hidden="1" x14ac:dyDescent="0.2">
      <c r="C204" s="1" t="s">
        <v>43</v>
      </c>
      <c r="D204" s="1" t="s">
        <v>6</v>
      </c>
      <c r="E204" s="1" t="s">
        <v>0</v>
      </c>
      <c r="F204" s="1" t="s">
        <v>32</v>
      </c>
      <c r="G204" s="1" t="s">
        <v>32</v>
      </c>
      <c r="H204" s="1" t="s">
        <v>32</v>
      </c>
      <c r="I204" s="1" t="s">
        <v>32</v>
      </c>
    </row>
    <row r="205" spans="1:11" hidden="1" x14ac:dyDescent="0.2"/>
    <row r="206" spans="1:11" ht="13.5" hidden="1" thickBot="1" x14ac:dyDescent="0.25">
      <c r="A206" s="2" t="s">
        <v>14</v>
      </c>
      <c r="B206" s="2"/>
      <c r="C206" s="2">
        <v>0</v>
      </c>
      <c r="D206" s="2">
        <v>50</v>
      </c>
      <c r="E206" s="8">
        <f>A1*D206</f>
        <v>3716.5</v>
      </c>
      <c r="F206" s="27">
        <v>0</v>
      </c>
      <c r="G206" s="15">
        <v>250</v>
      </c>
      <c r="H206" s="8">
        <f>A1*G206</f>
        <v>18582.5</v>
      </c>
      <c r="I206" s="8">
        <f>H206+E206</f>
        <v>22299</v>
      </c>
      <c r="K206" s="14"/>
    </row>
    <row r="207" spans="1:11" hidden="1" x14ac:dyDescent="0.2">
      <c r="A207" s="1" t="s">
        <v>4</v>
      </c>
      <c r="C207" s="1">
        <f>SUM(C206:C206)</f>
        <v>0</v>
      </c>
      <c r="D207" s="1">
        <f>D206*C206</f>
        <v>0</v>
      </c>
      <c r="E207" s="4">
        <f>A1*D207</f>
        <v>0</v>
      </c>
      <c r="F207" s="11">
        <f>F206</f>
        <v>0</v>
      </c>
      <c r="G207" s="12">
        <f>G206*F206</f>
        <v>0</v>
      </c>
      <c r="H207" s="4">
        <f>A1*G207</f>
        <v>0</v>
      </c>
      <c r="I207" s="10">
        <f>H207+E207</f>
        <v>0</v>
      </c>
    </row>
    <row r="208" spans="1:11" hidden="1" x14ac:dyDescent="0.2"/>
    <row r="209" spans="1:14" hidden="1" x14ac:dyDescent="0.2"/>
    <row r="210" spans="1:14" hidden="1" x14ac:dyDescent="0.2"/>
    <row r="212" spans="1:14" x14ac:dyDescent="0.2">
      <c r="A212" s="1" t="s">
        <v>102</v>
      </c>
    </row>
    <row r="213" spans="1:14" x14ac:dyDescent="0.2">
      <c r="A213" s="16"/>
      <c r="B213" s="17"/>
      <c r="C213" s="16"/>
      <c r="D213" s="13" t="s">
        <v>36</v>
      </c>
      <c r="E213" s="17" t="s">
        <v>3</v>
      </c>
      <c r="F213" s="16"/>
      <c r="G213" s="13" t="s">
        <v>36</v>
      </c>
      <c r="H213" s="17" t="s">
        <v>3</v>
      </c>
      <c r="I213" s="23" t="s">
        <v>46</v>
      </c>
      <c r="M213" s="14" t="s">
        <v>80</v>
      </c>
    </row>
    <row r="214" spans="1:14" x14ac:dyDescent="0.2">
      <c r="A214" s="18" t="s">
        <v>15</v>
      </c>
      <c r="B214" s="19" t="s">
        <v>16</v>
      </c>
      <c r="C214" s="18" t="s">
        <v>44</v>
      </c>
      <c r="D214" s="3" t="s">
        <v>0</v>
      </c>
      <c r="E214" s="19" t="s">
        <v>0</v>
      </c>
      <c r="F214" s="18" t="s">
        <v>44</v>
      </c>
      <c r="G214" s="3" t="s">
        <v>34</v>
      </c>
      <c r="H214" s="19" t="s">
        <v>34</v>
      </c>
      <c r="I214" s="24" t="s">
        <v>47</v>
      </c>
      <c r="M214" s="14" t="s">
        <v>34</v>
      </c>
    </row>
    <row r="215" spans="1:14" x14ac:dyDescent="0.2">
      <c r="A215" s="21"/>
      <c r="B215" s="20"/>
      <c r="C215" s="22" t="s">
        <v>45</v>
      </c>
      <c r="D215" s="5" t="s">
        <v>32</v>
      </c>
      <c r="E215" s="20" t="s">
        <v>32</v>
      </c>
      <c r="F215" s="22" t="s">
        <v>34</v>
      </c>
      <c r="G215" s="5" t="s">
        <v>32</v>
      </c>
      <c r="H215" s="20" t="s">
        <v>32</v>
      </c>
      <c r="I215" s="25" t="s">
        <v>48</v>
      </c>
      <c r="J215" s="3" t="s">
        <v>59</v>
      </c>
      <c r="K215" s="3" t="s">
        <v>60</v>
      </c>
      <c r="L215" s="3" t="s">
        <v>58</v>
      </c>
      <c r="M215" s="31" t="s">
        <v>78</v>
      </c>
      <c r="N215" s="31" t="s">
        <v>79</v>
      </c>
    </row>
    <row r="216" spans="1:14" ht="38.25" x14ac:dyDescent="0.2">
      <c r="A216" s="35" t="s">
        <v>56</v>
      </c>
      <c r="B216" s="36" t="s">
        <v>57</v>
      </c>
      <c r="C216" s="37">
        <f>E8</f>
        <v>0</v>
      </c>
      <c r="D216" s="38">
        <f>H8</f>
        <v>13379.4</v>
      </c>
      <c r="E216" s="39">
        <f>C216+D216</f>
        <v>13379.4</v>
      </c>
      <c r="F216" s="40">
        <f>D8</f>
        <v>0</v>
      </c>
      <c r="G216" s="41">
        <f>G8</f>
        <v>180</v>
      </c>
      <c r="H216" s="42">
        <f>F216+G216</f>
        <v>180</v>
      </c>
      <c r="I216" s="98">
        <v>1</v>
      </c>
      <c r="J216" s="81">
        <v>1</v>
      </c>
      <c r="K216" s="44">
        <f>H216/J216</f>
        <v>180</v>
      </c>
      <c r="L216" s="45">
        <f>E216/J216</f>
        <v>13379.4</v>
      </c>
      <c r="M216" s="43"/>
      <c r="N216" s="43"/>
    </row>
    <row r="217" spans="1:14" x14ac:dyDescent="0.2">
      <c r="A217" s="35" t="s">
        <v>20</v>
      </c>
      <c r="B217" s="36" t="s">
        <v>17</v>
      </c>
      <c r="C217" s="37">
        <f>E30</f>
        <v>17244.560000000001</v>
      </c>
      <c r="D217" s="38">
        <f>H30</f>
        <v>17839.2</v>
      </c>
      <c r="E217" s="39">
        <f>C217+D217</f>
        <v>35083.760000000002</v>
      </c>
      <c r="F217" s="40">
        <f>D30</f>
        <v>232</v>
      </c>
      <c r="G217" s="41">
        <f>G30</f>
        <v>240</v>
      </c>
      <c r="H217" s="42">
        <f>F217+G217</f>
        <v>472</v>
      </c>
      <c r="I217" s="98">
        <f>C30+F30</f>
        <v>100</v>
      </c>
      <c r="J217" s="81">
        <f t="shared" ref="J217:J225" si="0">I217*1</f>
        <v>100</v>
      </c>
      <c r="K217" s="46">
        <f t="shared" ref="K217:K226" si="1">H217/J217</f>
        <v>4.72</v>
      </c>
      <c r="L217" s="45">
        <f t="shared" ref="L217:L226" si="2">E217/J217</f>
        <v>350.83760000000001</v>
      </c>
      <c r="M217" s="43"/>
      <c r="N217" s="43"/>
    </row>
    <row r="218" spans="1:14" x14ac:dyDescent="0.2">
      <c r="A218" s="35" t="s">
        <v>21</v>
      </c>
      <c r="B218" s="36" t="s">
        <v>18</v>
      </c>
      <c r="C218" s="37">
        <f>E52</f>
        <v>85479.5</v>
      </c>
      <c r="D218" s="38">
        <f>H52</f>
        <v>1486.6</v>
      </c>
      <c r="E218" s="39">
        <f t="shared" ref="E218:E225" si="3">C218+D218</f>
        <v>86966.1</v>
      </c>
      <c r="F218" s="35">
        <f>D52</f>
        <v>1150</v>
      </c>
      <c r="G218" s="41">
        <f>G52</f>
        <v>20</v>
      </c>
      <c r="H218" s="42">
        <f t="shared" ref="H218:H226" si="4">F218+G218</f>
        <v>1170</v>
      </c>
      <c r="I218" s="98">
        <f>C52+F52</f>
        <v>117</v>
      </c>
      <c r="J218" s="81">
        <f>I218*4</f>
        <v>468</v>
      </c>
      <c r="K218" s="47">
        <f t="shared" si="1"/>
        <v>2.5</v>
      </c>
      <c r="L218" s="45">
        <f t="shared" si="2"/>
        <v>185.82500000000002</v>
      </c>
      <c r="M218" s="43"/>
      <c r="N218" s="43"/>
    </row>
    <row r="219" spans="1:14" x14ac:dyDescent="0.2">
      <c r="A219" s="35" t="s">
        <v>22</v>
      </c>
      <c r="B219" s="36" t="s">
        <v>19</v>
      </c>
      <c r="C219" s="37">
        <f>E70</f>
        <v>668.97</v>
      </c>
      <c r="D219" s="38">
        <v>0</v>
      </c>
      <c r="E219" s="39">
        <f t="shared" si="3"/>
        <v>668.97</v>
      </c>
      <c r="F219" s="35">
        <f>D70</f>
        <v>9</v>
      </c>
      <c r="G219" s="41">
        <v>0</v>
      </c>
      <c r="H219" s="42">
        <f t="shared" si="4"/>
        <v>9</v>
      </c>
      <c r="I219" s="98">
        <f>C70+F70</f>
        <v>3</v>
      </c>
      <c r="J219" s="81">
        <f t="shared" si="0"/>
        <v>3</v>
      </c>
      <c r="K219" s="44">
        <f t="shared" si="1"/>
        <v>3</v>
      </c>
      <c r="L219" s="45">
        <f t="shared" si="2"/>
        <v>222.99</v>
      </c>
      <c r="M219" s="43"/>
      <c r="N219" s="43"/>
    </row>
    <row r="220" spans="1:14" x14ac:dyDescent="0.2">
      <c r="A220" s="35" t="s">
        <v>65</v>
      </c>
      <c r="B220" s="36" t="s">
        <v>67</v>
      </c>
      <c r="C220" s="37">
        <f>E88</f>
        <v>6578.2049999999999</v>
      </c>
      <c r="D220" s="38">
        <v>0</v>
      </c>
      <c r="E220" s="39">
        <f t="shared" si="3"/>
        <v>6578.2049999999999</v>
      </c>
      <c r="F220" s="48">
        <f>D88</f>
        <v>88.5</v>
      </c>
      <c r="G220" s="41">
        <v>0</v>
      </c>
      <c r="H220" s="42">
        <f t="shared" si="4"/>
        <v>88.5</v>
      </c>
      <c r="I220" s="98">
        <f>C88+F88</f>
        <v>177</v>
      </c>
      <c r="J220" s="81">
        <f t="shared" si="0"/>
        <v>177</v>
      </c>
      <c r="K220" s="47">
        <f t="shared" si="1"/>
        <v>0.5</v>
      </c>
      <c r="L220" s="45">
        <f t="shared" si="2"/>
        <v>37.164999999999999</v>
      </c>
      <c r="M220" s="43"/>
      <c r="N220" s="43"/>
    </row>
    <row r="221" spans="1:14" x14ac:dyDescent="0.2">
      <c r="A221" s="35" t="s">
        <v>66</v>
      </c>
      <c r="B221" s="36" t="s">
        <v>68</v>
      </c>
      <c r="C221" s="37">
        <f>E97</f>
        <v>32073.395</v>
      </c>
      <c r="D221" s="38">
        <v>0</v>
      </c>
      <c r="E221" s="39">
        <f t="shared" si="3"/>
        <v>32073.395</v>
      </c>
      <c r="F221" s="48">
        <f>D97</f>
        <v>431.5</v>
      </c>
      <c r="G221" s="41">
        <v>0</v>
      </c>
      <c r="H221" s="42">
        <f t="shared" si="4"/>
        <v>431.5</v>
      </c>
      <c r="I221" s="98">
        <f>C97+F97</f>
        <v>863</v>
      </c>
      <c r="J221" s="81">
        <v>863</v>
      </c>
      <c r="K221" s="47">
        <f t="shared" si="1"/>
        <v>0.5</v>
      </c>
      <c r="L221" s="45">
        <f t="shared" si="2"/>
        <v>37.164999999999999</v>
      </c>
      <c r="M221" s="43"/>
      <c r="N221" s="43"/>
    </row>
    <row r="222" spans="1:14" x14ac:dyDescent="0.2">
      <c r="A222" s="35" t="s">
        <v>24</v>
      </c>
      <c r="B222" s="36" t="s">
        <v>26</v>
      </c>
      <c r="C222" s="37">
        <f>E124</f>
        <v>6689.7</v>
      </c>
      <c r="D222" s="38">
        <v>0</v>
      </c>
      <c r="E222" s="39">
        <f t="shared" si="3"/>
        <v>6689.7</v>
      </c>
      <c r="F222" s="48">
        <f>D124</f>
        <v>90</v>
      </c>
      <c r="G222" s="41">
        <v>0</v>
      </c>
      <c r="H222" s="42">
        <f t="shared" si="4"/>
        <v>90</v>
      </c>
      <c r="I222" s="98">
        <f>C124+F124</f>
        <v>200</v>
      </c>
      <c r="J222" s="81">
        <f t="shared" si="0"/>
        <v>200</v>
      </c>
      <c r="K222" s="47">
        <f t="shared" si="1"/>
        <v>0.45</v>
      </c>
      <c r="L222" s="45">
        <f t="shared" si="2"/>
        <v>33.448499999999996</v>
      </c>
      <c r="M222" s="43"/>
      <c r="N222" s="43"/>
    </row>
    <row r="223" spans="1:14" x14ac:dyDescent="0.2">
      <c r="A223" s="35" t="s">
        <v>25</v>
      </c>
      <c r="B223" s="36" t="s">
        <v>27</v>
      </c>
      <c r="C223" s="37">
        <f>E142</f>
        <v>1114.95</v>
      </c>
      <c r="D223" s="38">
        <v>0</v>
      </c>
      <c r="E223" s="39">
        <f t="shared" si="3"/>
        <v>1114.95</v>
      </c>
      <c r="F223" s="35">
        <f>D142</f>
        <v>15</v>
      </c>
      <c r="G223" s="41">
        <v>0</v>
      </c>
      <c r="H223" s="42">
        <f t="shared" si="4"/>
        <v>15</v>
      </c>
      <c r="I223" s="98">
        <f>C142+F142</f>
        <v>25</v>
      </c>
      <c r="J223" s="81">
        <f t="shared" si="0"/>
        <v>25</v>
      </c>
      <c r="K223" s="47">
        <f t="shared" si="1"/>
        <v>0.6</v>
      </c>
      <c r="L223" s="45">
        <f t="shared" si="2"/>
        <v>44.597999999999999</v>
      </c>
      <c r="M223" s="43"/>
      <c r="N223" s="43"/>
    </row>
    <row r="224" spans="1:14" ht="38.25" x14ac:dyDescent="0.2">
      <c r="A224" s="35" t="s">
        <v>23</v>
      </c>
      <c r="B224" s="36" t="s">
        <v>69</v>
      </c>
      <c r="C224" s="37">
        <f>E166</f>
        <v>66005.039999999994</v>
      </c>
      <c r="D224" s="38">
        <f>H166</f>
        <v>5277.43</v>
      </c>
      <c r="E224" s="39">
        <f t="shared" si="3"/>
        <v>71282.47</v>
      </c>
      <c r="F224" s="48">
        <f>D166</f>
        <v>888</v>
      </c>
      <c r="G224" s="49">
        <f>G166</f>
        <v>71</v>
      </c>
      <c r="H224" s="42">
        <f t="shared" si="4"/>
        <v>959</v>
      </c>
      <c r="I224" s="98">
        <f>C166+F166</f>
        <v>156</v>
      </c>
      <c r="J224" s="81">
        <f t="shared" si="0"/>
        <v>156</v>
      </c>
      <c r="K224" s="46">
        <f t="shared" si="1"/>
        <v>6.1474358974358978</v>
      </c>
      <c r="L224" s="45">
        <f t="shared" si="2"/>
        <v>456.93891025641028</v>
      </c>
      <c r="M224" s="43"/>
      <c r="N224" s="43"/>
    </row>
    <row r="225" spans="1:16" ht="26.25" thickBot="1" x14ac:dyDescent="0.25">
      <c r="A225" s="50" t="s">
        <v>28</v>
      </c>
      <c r="B225" s="51" t="s">
        <v>70</v>
      </c>
      <c r="C225" s="52">
        <f>E198</f>
        <v>59464</v>
      </c>
      <c r="D225" s="53">
        <f>H198</f>
        <v>0</v>
      </c>
      <c r="E225" s="54">
        <f t="shared" si="3"/>
        <v>59464</v>
      </c>
      <c r="F225" s="50">
        <f>D198</f>
        <v>800</v>
      </c>
      <c r="G225" s="55">
        <f>G198</f>
        <v>0</v>
      </c>
      <c r="H225" s="56">
        <f t="shared" si="4"/>
        <v>800</v>
      </c>
      <c r="I225" s="57">
        <f>C198+F198</f>
        <v>16</v>
      </c>
      <c r="J225" s="81">
        <f t="shared" si="0"/>
        <v>16</v>
      </c>
      <c r="K225" s="47">
        <f t="shared" si="1"/>
        <v>50</v>
      </c>
      <c r="L225" s="45">
        <f t="shared" si="2"/>
        <v>3716.5</v>
      </c>
      <c r="M225" s="43"/>
      <c r="N225" s="43"/>
    </row>
    <row r="226" spans="1:16" x14ac:dyDescent="0.2">
      <c r="A226" s="58" t="s">
        <v>37</v>
      </c>
      <c r="B226" s="59"/>
      <c r="C226" s="60">
        <f>SUM(C216:C225)</f>
        <v>275318.32</v>
      </c>
      <c r="D226" s="61">
        <f>SUM(D216:D225)</f>
        <v>37982.629999999997</v>
      </c>
      <c r="E226" s="62">
        <f>SUM(E216:E225)</f>
        <v>313300.95</v>
      </c>
      <c r="F226" s="63">
        <f>SUM(F216:F225)</f>
        <v>3704</v>
      </c>
      <c r="G226" s="64">
        <f>SUM(G216:G225)</f>
        <v>511</v>
      </c>
      <c r="H226" s="65">
        <f t="shared" si="4"/>
        <v>4215</v>
      </c>
      <c r="I226" s="66">
        <f>SUM(I216:I225)</f>
        <v>1658</v>
      </c>
      <c r="J226" s="81">
        <f>SUM(J216:J225)</f>
        <v>2009</v>
      </c>
      <c r="K226" s="67">
        <f t="shared" si="1"/>
        <v>2.0980587356893978</v>
      </c>
      <c r="L226" s="45">
        <f t="shared" si="2"/>
        <v>155.94870582379295</v>
      </c>
      <c r="M226" s="81">
        <f>H216+H219+H220+H221+H222+H223+H224+320</f>
        <v>2093</v>
      </c>
      <c r="N226" s="81">
        <f>H217+H218+480</f>
        <v>2122</v>
      </c>
      <c r="P226" s="1" t="s">
        <v>105</v>
      </c>
    </row>
    <row r="227" spans="1:16" x14ac:dyDescent="0.2">
      <c r="A227" s="3"/>
      <c r="B227" s="3"/>
      <c r="C227" s="3"/>
      <c r="D227" s="3"/>
      <c r="E227" s="3"/>
      <c r="F227" s="4"/>
      <c r="G227" s="3"/>
      <c r="H227" s="3"/>
      <c r="I227" s="3"/>
      <c r="J227" s="3"/>
      <c r="K227" s="3"/>
    </row>
    <row r="228" spans="1:16" x14ac:dyDescent="0.2">
      <c r="D228" s="1" t="s">
        <v>61</v>
      </c>
      <c r="E228" s="10">
        <f>E226/J226</f>
        <v>155.94870582379295</v>
      </c>
      <c r="G228" s="1" t="s">
        <v>63</v>
      </c>
      <c r="H228" s="30">
        <f>H226/J226</f>
        <v>2.0980587356893978</v>
      </c>
    </row>
    <row r="229" spans="1:16" x14ac:dyDescent="0.2">
      <c r="D229" s="1" t="s">
        <v>62</v>
      </c>
      <c r="E229" s="10">
        <f>E226/I226</f>
        <v>188.96317852834741</v>
      </c>
      <c r="G229" s="1" t="s">
        <v>64</v>
      </c>
      <c r="H229" s="30">
        <f>H226/I226</f>
        <v>2.5422195416164053</v>
      </c>
    </row>
    <row r="231" spans="1:16" x14ac:dyDescent="0.2">
      <c r="B231" s="1" t="s">
        <v>71</v>
      </c>
      <c r="C231" s="10">
        <f t="shared" ref="C231:I231" si="5">SUM(C216:C219,C224:C225)</f>
        <v>228862.07</v>
      </c>
      <c r="D231" s="10">
        <f t="shared" si="5"/>
        <v>37982.629999999997</v>
      </c>
      <c r="E231" s="10">
        <f t="shared" si="5"/>
        <v>266844.7</v>
      </c>
      <c r="F231" s="26">
        <f t="shared" si="5"/>
        <v>3079</v>
      </c>
      <c r="G231" s="26">
        <f t="shared" si="5"/>
        <v>511</v>
      </c>
      <c r="H231" s="26">
        <f t="shared" si="5"/>
        <v>3590</v>
      </c>
      <c r="I231" s="26">
        <f t="shared" si="5"/>
        <v>393</v>
      </c>
    </row>
    <row r="232" spans="1:16" x14ac:dyDescent="0.2">
      <c r="B232" s="1" t="s">
        <v>72</v>
      </c>
      <c r="C232" s="10">
        <f>SUM(C220:C223)</f>
        <v>46456.249999999993</v>
      </c>
      <c r="D232" s="10">
        <f t="shared" ref="D232:I232" si="6">SUM(D220:D223)</f>
        <v>0</v>
      </c>
      <c r="E232" s="10">
        <f t="shared" si="6"/>
        <v>46456.249999999993</v>
      </c>
      <c r="F232" s="26">
        <f t="shared" si="6"/>
        <v>625</v>
      </c>
      <c r="G232" s="26">
        <f t="shared" si="6"/>
        <v>0</v>
      </c>
      <c r="H232" s="26">
        <f t="shared" si="6"/>
        <v>625</v>
      </c>
      <c r="I232" s="26">
        <f t="shared" si="6"/>
        <v>1265</v>
      </c>
    </row>
    <row r="234" spans="1:16" x14ac:dyDescent="0.2">
      <c r="D234" s="1" t="s">
        <v>82</v>
      </c>
      <c r="E234" s="10">
        <f>E226+738747</f>
        <v>1052047.95</v>
      </c>
    </row>
    <row r="235" spans="1:16" x14ac:dyDescent="0.2">
      <c r="D235" s="14" t="s">
        <v>82</v>
      </c>
      <c r="E235" s="12">
        <f>H226+11856</f>
        <v>16071</v>
      </c>
    </row>
    <row r="237" spans="1:16" hidden="1" x14ac:dyDescent="0.2">
      <c r="A237" s="1" t="s">
        <v>103</v>
      </c>
    </row>
    <row r="238" spans="1:16" hidden="1" x14ac:dyDescent="0.2">
      <c r="A238" s="16"/>
      <c r="B238" s="17"/>
      <c r="C238" s="16"/>
      <c r="D238" s="13" t="s">
        <v>36</v>
      </c>
      <c r="E238" s="17" t="s">
        <v>3</v>
      </c>
      <c r="F238" s="16"/>
      <c r="G238" s="13" t="s">
        <v>36</v>
      </c>
      <c r="H238" s="17" t="s">
        <v>3</v>
      </c>
      <c r="I238" s="23" t="s">
        <v>46</v>
      </c>
      <c r="M238" s="14" t="s">
        <v>80</v>
      </c>
    </row>
    <row r="239" spans="1:16" hidden="1" x14ac:dyDescent="0.2">
      <c r="A239" s="18" t="s">
        <v>15</v>
      </c>
      <c r="B239" s="19" t="s">
        <v>16</v>
      </c>
      <c r="C239" s="18" t="s">
        <v>44</v>
      </c>
      <c r="D239" s="3" t="s">
        <v>0</v>
      </c>
      <c r="E239" s="19" t="s">
        <v>0</v>
      </c>
      <c r="F239" s="18" t="s">
        <v>44</v>
      </c>
      <c r="G239" s="3" t="s">
        <v>34</v>
      </c>
      <c r="H239" s="19" t="s">
        <v>34</v>
      </c>
      <c r="I239" s="24" t="s">
        <v>47</v>
      </c>
      <c r="M239" s="14" t="s">
        <v>34</v>
      </c>
    </row>
    <row r="240" spans="1:16" hidden="1" x14ac:dyDescent="0.2">
      <c r="A240" s="21"/>
      <c r="B240" s="20"/>
      <c r="C240" s="22" t="s">
        <v>45</v>
      </c>
      <c r="D240" s="5" t="s">
        <v>32</v>
      </c>
      <c r="E240" s="20" t="s">
        <v>32</v>
      </c>
      <c r="F240" s="22" t="s">
        <v>34</v>
      </c>
      <c r="G240" s="5" t="s">
        <v>32</v>
      </c>
      <c r="H240" s="20" t="s">
        <v>32</v>
      </c>
      <c r="I240" s="25" t="s">
        <v>48</v>
      </c>
      <c r="J240" s="3" t="s">
        <v>59</v>
      </c>
      <c r="K240" s="3" t="s">
        <v>60</v>
      </c>
      <c r="L240" s="3" t="s">
        <v>58</v>
      </c>
      <c r="M240" s="31" t="s">
        <v>78</v>
      </c>
      <c r="N240" s="31" t="s">
        <v>79</v>
      </c>
    </row>
    <row r="241" spans="1:14" ht="38.25" hidden="1" x14ac:dyDescent="0.2">
      <c r="A241" s="35" t="s">
        <v>56</v>
      </c>
      <c r="B241" s="36" t="s">
        <v>57</v>
      </c>
      <c r="C241" s="37">
        <f>E17</f>
        <v>0</v>
      </c>
      <c r="D241" s="38">
        <f>H17</f>
        <v>0</v>
      </c>
      <c r="E241" s="39">
        <f>C241+D241</f>
        <v>0</v>
      </c>
      <c r="F241" s="40">
        <f>D17</f>
        <v>0</v>
      </c>
      <c r="G241" s="72">
        <f>G17</f>
        <v>0</v>
      </c>
      <c r="H241" s="70">
        <f>F241+G241</f>
        <v>0</v>
      </c>
      <c r="I241" s="73">
        <f>C17+(3*F17)</f>
        <v>0</v>
      </c>
      <c r="J241" s="81">
        <f>I241*1</f>
        <v>0</v>
      </c>
      <c r="K241" s="44"/>
      <c r="L241" s="45"/>
      <c r="M241" s="43"/>
      <c r="N241" s="43"/>
    </row>
    <row r="242" spans="1:14" hidden="1" x14ac:dyDescent="0.2">
      <c r="A242" s="35" t="s">
        <v>20</v>
      </c>
      <c r="B242" s="36" t="s">
        <v>17</v>
      </c>
      <c r="C242" s="37">
        <f>E41</f>
        <v>0</v>
      </c>
      <c r="D242" s="38">
        <f>H41</f>
        <v>20812.399999999998</v>
      </c>
      <c r="E242" s="39">
        <f>C242+D242</f>
        <v>20812.399999999998</v>
      </c>
      <c r="F242" s="40">
        <f>D41</f>
        <v>0</v>
      </c>
      <c r="G242" s="72">
        <f>G41</f>
        <v>280</v>
      </c>
      <c r="H242" s="70">
        <f>F242+G242</f>
        <v>280</v>
      </c>
      <c r="I242" s="73">
        <f>C41+F41</f>
        <v>14</v>
      </c>
      <c r="J242" s="81">
        <f t="shared" ref="J242" si="7">I242*1</f>
        <v>14</v>
      </c>
      <c r="K242" s="46">
        <f t="shared" ref="K242:K251" si="8">H242/J242</f>
        <v>20</v>
      </c>
      <c r="L242" s="45">
        <f t="shared" ref="L242:L251" si="9">E242/J242</f>
        <v>1486.6</v>
      </c>
      <c r="M242" s="43"/>
      <c r="N242" s="43"/>
    </row>
    <row r="243" spans="1:14" hidden="1" x14ac:dyDescent="0.2">
      <c r="A243" s="35" t="s">
        <v>21</v>
      </c>
      <c r="B243" s="36" t="s">
        <v>18</v>
      </c>
      <c r="C243" s="37">
        <f>E61</f>
        <v>0</v>
      </c>
      <c r="D243" s="38">
        <f>H61</f>
        <v>16352.6</v>
      </c>
      <c r="E243" s="39">
        <f t="shared" ref="E243:E250" si="10">C243+D243</f>
        <v>16352.6</v>
      </c>
      <c r="F243" s="40">
        <f>D61</f>
        <v>0</v>
      </c>
      <c r="G243" s="72">
        <f>G61</f>
        <v>220</v>
      </c>
      <c r="H243" s="70">
        <f t="shared" ref="H243:H251" si="11">F243+G243</f>
        <v>220</v>
      </c>
      <c r="I243" s="73">
        <f>C61+F61</f>
        <v>22</v>
      </c>
      <c r="J243" s="81">
        <f>I243*4</f>
        <v>88</v>
      </c>
      <c r="K243" s="47">
        <f t="shared" si="8"/>
        <v>2.5</v>
      </c>
      <c r="L243" s="45">
        <f t="shared" si="9"/>
        <v>185.82500000000002</v>
      </c>
      <c r="M243" s="43"/>
      <c r="N243" s="43"/>
    </row>
    <row r="244" spans="1:14" hidden="1" x14ac:dyDescent="0.2">
      <c r="A244" s="35" t="s">
        <v>22</v>
      </c>
      <c r="B244" s="36" t="s">
        <v>19</v>
      </c>
      <c r="C244" s="37">
        <f>E79</f>
        <v>668.97</v>
      </c>
      <c r="D244" s="38">
        <v>0</v>
      </c>
      <c r="E244" s="39">
        <f t="shared" si="10"/>
        <v>668.97</v>
      </c>
      <c r="F244" s="40">
        <f>D79</f>
        <v>9</v>
      </c>
      <c r="G244" s="72">
        <v>0</v>
      </c>
      <c r="H244" s="70">
        <f t="shared" si="11"/>
        <v>9</v>
      </c>
      <c r="I244" s="73">
        <f>C79+F79</f>
        <v>3</v>
      </c>
      <c r="J244" s="81">
        <f t="shared" ref="J244:J250" si="12">I244*1</f>
        <v>3</v>
      </c>
      <c r="K244" s="44">
        <f t="shared" si="8"/>
        <v>3</v>
      </c>
      <c r="L244" s="45">
        <f t="shared" si="9"/>
        <v>222.99</v>
      </c>
      <c r="M244" s="43"/>
      <c r="N244" s="43"/>
    </row>
    <row r="245" spans="1:14" hidden="1" x14ac:dyDescent="0.2">
      <c r="A245" s="35" t="s">
        <v>65</v>
      </c>
      <c r="B245" s="36" t="s">
        <v>67</v>
      </c>
      <c r="C245" s="37">
        <f>E106</f>
        <v>1858.25</v>
      </c>
      <c r="D245" s="38">
        <v>0</v>
      </c>
      <c r="E245" s="39">
        <f t="shared" si="10"/>
        <v>1858.25</v>
      </c>
      <c r="F245" s="40">
        <f>D106</f>
        <v>25</v>
      </c>
      <c r="G245" s="72">
        <v>0</v>
      </c>
      <c r="H245" s="70">
        <f t="shared" si="11"/>
        <v>25</v>
      </c>
      <c r="I245" s="73">
        <f>C106+F106</f>
        <v>50</v>
      </c>
      <c r="J245" s="81">
        <f t="shared" si="12"/>
        <v>50</v>
      </c>
      <c r="K245" s="47">
        <f t="shared" si="8"/>
        <v>0.5</v>
      </c>
      <c r="L245" s="45">
        <f t="shared" si="9"/>
        <v>37.164999999999999</v>
      </c>
      <c r="M245" s="43"/>
      <c r="N245" s="43"/>
    </row>
    <row r="246" spans="1:14" hidden="1" x14ac:dyDescent="0.2">
      <c r="A246" s="35" t="s">
        <v>66</v>
      </c>
      <c r="B246" s="36" t="s">
        <v>68</v>
      </c>
      <c r="C246" s="37">
        <f>E115</f>
        <v>0</v>
      </c>
      <c r="D246" s="38">
        <v>0</v>
      </c>
      <c r="E246" s="39">
        <f t="shared" si="10"/>
        <v>0</v>
      </c>
      <c r="F246" s="40">
        <f>D115</f>
        <v>0</v>
      </c>
      <c r="G246" s="72">
        <v>0</v>
      </c>
      <c r="H246" s="70">
        <f t="shared" si="11"/>
        <v>0</v>
      </c>
      <c r="I246" s="73">
        <f>C115+F115</f>
        <v>0</v>
      </c>
      <c r="J246" s="81">
        <f t="shared" si="12"/>
        <v>0</v>
      </c>
      <c r="K246" s="47"/>
      <c r="L246" s="45"/>
      <c r="M246" s="43"/>
      <c r="N246" s="43"/>
    </row>
    <row r="247" spans="1:14" hidden="1" x14ac:dyDescent="0.2">
      <c r="A247" s="35" t="s">
        <v>24</v>
      </c>
      <c r="B247" s="36" t="s">
        <v>26</v>
      </c>
      <c r="C247" s="37">
        <f>E133</f>
        <v>0</v>
      </c>
      <c r="D247" s="38">
        <v>0</v>
      </c>
      <c r="E247" s="39">
        <f t="shared" si="10"/>
        <v>0</v>
      </c>
      <c r="F247" s="40">
        <f>D133</f>
        <v>0</v>
      </c>
      <c r="G247" s="72">
        <v>0</v>
      </c>
      <c r="H247" s="70">
        <f t="shared" si="11"/>
        <v>0</v>
      </c>
      <c r="I247" s="73">
        <f>C133+F133</f>
        <v>0</v>
      </c>
      <c r="J247" s="81">
        <f t="shared" si="12"/>
        <v>0</v>
      </c>
      <c r="K247" s="47"/>
      <c r="L247" s="45"/>
      <c r="M247" s="43"/>
      <c r="N247" s="43"/>
    </row>
    <row r="248" spans="1:14" hidden="1" x14ac:dyDescent="0.2">
      <c r="A248" s="35" t="s">
        <v>25</v>
      </c>
      <c r="B248" s="36" t="s">
        <v>27</v>
      </c>
      <c r="C248" s="37">
        <f>E151</f>
        <v>0</v>
      </c>
      <c r="D248" s="38">
        <v>0</v>
      </c>
      <c r="E248" s="39">
        <f t="shared" si="10"/>
        <v>0</v>
      </c>
      <c r="F248" s="40">
        <f>D151</f>
        <v>0</v>
      </c>
      <c r="G248" s="72">
        <v>0</v>
      </c>
      <c r="H248" s="70">
        <f t="shared" si="11"/>
        <v>0</v>
      </c>
      <c r="I248" s="73">
        <f>C151+F151</f>
        <v>0</v>
      </c>
      <c r="J248" s="81">
        <f t="shared" si="12"/>
        <v>0</v>
      </c>
      <c r="K248" s="47"/>
      <c r="L248" s="45"/>
      <c r="M248" s="43"/>
      <c r="N248" s="43"/>
    </row>
    <row r="249" spans="1:14" ht="38.25" hidden="1" x14ac:dyDescent="0.2">
      <c r="A249" s="35" t="s">
        <v>23</v>
      </c>
      <c r="B249" s="36" t="s">
        <v>69</v>
      </c>
      <c r="C249" s="37">
        <f>E185</f>
        <v>0</v>
      </c>
      <c r="D249" s="38">
        <f>H185</f>
        <v>72694.740000000005</v>
      </c>
      <c r="E249" s="39">
        <f t="shared" si="10"/>
        <v>72694.740000000005</v>
      </c>
      <c r="F249" s="40">
        <f>D185</f>
        <v>0</v>
      </c>
      <c r="G249" s="72">
        <f>G185</f>
        <v>978</v>
      </c>
      <c r="H249" s="70">
        <f t="shared" si="11"/>
        <v>978</v>
      </c>
      <c r="I249" s="73">
        <f>C185+F185</f>
        <v>42</v>
      </c>
      <c r="J249" s="81">
        <f t="shared" si="12"/>
        <v>42</v>
      </c>
      <c r="K249" s="46">
        <f t="shared" si="8"/>
        <v>23.285714285714285</v>
      </c>
      <c r="L249" s="45">
        <f t="shared" si="9"/>
        <v>1730.8271428571429</v>
      </c>
      <c r="M249" s="43"/>
      <c r="N249" s="43"/>
    </row>
    <row r="250" spans="1:14" ht="26.25" hidden="1" thickBot="1" x14ac:dyDescent="0.25">
      <c r="A250" s="50" t="s">
        <v>28</v>
      </c>
      <c r="B250" s="51" t="s">
        <v>70</v>
      </c>
      <c r="C250" s="52">
        <f>E207</f>
        <v>0</v>
      </c>
      <c r="D250" s="53">
        <f>H207</f>
        <v>0</v>
      </c>
      <c r="E250" s="54">
        <f t="shared" si="10"/>
        <v>0</v>
      </c>
      <c r="F250" s="74">
        <f>D207</f>
        <v>0</v>
      </c>
      <c r="G250" s="55">
        <f>G207</f>
        <v>0</v>
      </c>
      <c r="H250" s="71">
        <f t="shared" si="11"/>
        <v>0</v>
      </c>
      <c r="I250" s="75">
        <f>C207+F207</f>
        <v>0</v>
      </c>
      <c r="J250" s="81">
        <f t="shared" si="12"/>
        <v>0</v>
      </c>
      <c r="K250" s="47"/>
      <c r="L250" s="45"/>
      <c r="M250" s="43"/>
      <c r="N250" s="43"/>
    </row>
    <row r="251" spans="1:14" hidden="1" x14ac:dyDescent="0.2">
      <c r="A251" s="58" t="s">
        <v>37</v>
      </c>
      <c r="B251" s="59"/>
      <c r="C251" s="60">
        <f t="shared" ref="C251:G251" si="13">SUM(C241:C250)</f>
        <v>2527.2200000000003</v>
      </c>
      <c r="D251" s="61">
        <f t="shared" si="13"/>
        <v>109859.74</v>
      </c>
      <c r="E251" s="62">
        <f t="shared" si="13"/>
        <v>112386.96</v>
      </c>
      <c r="F251" s="63">
        <f t="shared" si="13"/>
        <v>34</v>
      </c>
      <c r="G251" s="64">
        <f t="shared" si="13"/>
        <v>1478</v>
      </c>
      <c r="H251" s="65">
        <f t="shared" si="11"/>
        <v>1512</v>
      </c>
      <c r="I251" s="66">
        <f t="shared" ref="I251" si="14">SUM(I241:I250)</f>
        <v>131</v>
      </c>
      <c r="J251" s="81">
        <f>SUM(J241:J250)</f>
        <v>197</v>
      </c>
      <c r="K251" s="67">
        <f t="shared" si="8"/>
        <v>7.6751269035532994</v>
      </c>
      <c r="L251" s="45">
        <f t="shared" si="9"/>
        <v>570.49218274111684</v>
      </c>
      <c r="M251" s="81">
        <f>H241+H244+H245+H246+H247+H248+H249</f>
        <v>1012</v>
      </c>
      <c r="N251" s="81">
        <f>H242+H243</f>
        <v>500</v>
      </c>
    </row>
    <row r="252" spans="1:14" hidden="1" x14ac:dyDescent="0.2">
      <c r="A252" s="3"/>
      <c r="B252" s="3"/>
      <c r="C252" s="3"/>
      <c r="D252" s="3"/>
      <c r="E252" s="3"/>
      <c r="F252" s="4"/>
      <c r="G252" s="3"/>
      <c r="H252" s="3"/>
      <c r="I252" s="3"/>
      <c r="J252" s="3"/>
      <c r="K252" s="3"/>
    </row>
    <row r="253" spans="1:14" hidden="1" x14ac:dyDescent="0.2">
      <c r="D253" s="1" t="s">
        <v>61</v>
      </c>
      <c r="E253" s="10">
        <f>E251/J251</f>
        <v>570.49218274111684</v>
      </c>
      <c r="G253" s="1" t="s">
        <v>63</v>
      </c>
      <c r="H253" s="30">
        <f>H251/J251</f>
        <v>7.6751269035532994</v>
      </c>
    </row>
    <row r="254" spans="1:14" hidden="1" x14ac:dyDescent="0.2">
      <c r="D254" s="1" t="s">
        <v>62</v>
      </c>
      <c r="E254" s="10">
        <f>E251/I251</f>
        <v>857.91572519083979</v>
      </c>
      <c r="G254" s="1" t="s">
        <v>64</v>
      </c>
      <c r="H254" s="30">
        <f>H251/I251</f>
        <v>11.541984732824428</v>
      </c>
    </row>
    <row r="255" spans="1:14" hidden="1" x14ac:dyDescent="0.2"/>
    <row r="256" spans="1:14" hidden="1" x14ac:dyDescent="0.2">
      <c r="B256" s="1" t="s">
        <v>71</v>
      </c>
      <c r="C256" s="10">
        <f>SUM(C241:C244,C249:C250)</f>
        <v>668.97</v>
      </c>
      <c r="D256" s="10">
        <f t="shared" ref="D256:I256" si="15">SUM(D241:D244,D249:D250)</f>
        <v>109859.74</v>
      </c>
      <c r="E256" s="10">
        <f t="shared" si="15"/>
        <v>110528.71</v>
      </c>
      <c r="F256" s="26">
        <f t="shared" si="15"/>
        <v>9</v>
      </c>
      <c r="G256" s="26">
        <f t="shared" si="15"/>
        <v>1478</v>
      </c>
      <c r="H256" s="26">
        <f t="shared" si="15"/>
        <v>1487</v>
      </c>
      <c r="I256" s="26">
        <f t="shared" si="15"/>
        <v>81</v>
      </c>
    </row>
    <row r="257" spans="1:14" hidden="1" x14ac:dyDescent="0.2">
      <c r="B257" s="1" t="s">
        <v>72</v>
      </c>
      <c r="C257" s="10">
        <f>SUM(C245:C248)</f>
        <v>1858.25</v>
      </c>
      <c r="D257" s="10">
        <f t="shared" ref="D257:I257" si="16">SUM(D245:D248)</f>
        <v>0</v>
      </c>
      <c r="E257" s="10">
        <f t="shared" si="16"/>
        <v>1858.25</v>
      </c>
      <c r="F257" s="26">
        <f t="shared" si="16"/>
        <v>25</v>
      </c>
      <c r="G257" s="26">
        <f t="shared" si="16"/>
        <v>0</v>
      </c>
      <c r="H257" s="26">
        <f t="shared" si="16"/>
        <v>25</v>
      </c>
      <c r="I257" s="26">
        <f t="shared" si="16"/>
        <v>50</v>
      </c>
    </row>
    <row r="258" spans="1:14" hidden="1" x14ac:dyDescent="0.2"/>
    <row r="259" spans="1:14" hidden="1" x14ac:dyDescent="0.2">
      <c r="D259" s="1" t="s">
        <v>82</v>
      </c>
      <c r="E259" s="10">
        <f>E251+129605</f>
        <v>241991.96000000002</v>
      </c>
    </row>
    <row r="260" spans="1:14" hidden="1" x14ac:dyDescent="0.2">
      <c r="D260" s="14" t="s">
        <v>82</v>
      </c>
      <c r="E260" s="12">
        <f>H251+2080</f>
        <v>3592</v>
      </c>
      <c r="F260" s="12"/>
    </row>
    <row r="261" spans="1:14" hidden="1" x14ac:dyDescent="0.2"/>
    <row r="262" spans="1:14" hidden="1" x14ac:dyDescent="0.2">
      <c r="A262" s="1" t="s">
        <v>104</v>
      </c>
    </row>
    <row r="263" spans="1:14" hidden="1" x14ac:dyDescent="0.2">
      <c r="A263" s="16"/>
      <c r="B263" s="17"/>
      <c r="C263" s="16"/>
      <c r="D263" s="13" t="s">
        <v>36</v>
      </c>
      <c r="E263" s="17" t="s">
        <v>3</v>
      </c>
      <c r="F263" s="16"/>
      <c r="G263" s="13" t="s">
        <v>36</v>
      </c>
      <c r="H263" s="17" t="s">
        <v>3</v>
      </c>
      <c r="I263" s="23" t="s">
        <v>46</v>
      </c>
      <c r="M263" s="14" t="s">
        <v>80</v>
      </c>
    </row>
    <row r="264" spans="1:14" hidden="1" x14ac:dyDescent="0.2">
      <c r="A264" s="18" t="s">
        <v>15</v>
      </c>
      <c r="B264" s="19" t="s">
        <v>16</v>
      </c>
      <c r="C264" s="18" t="s">
        <v>44</v>
      </c>
      <c r="D264" s="3" t="s">
        <v>0</v>
      </c>
      <c r="E264" s="19" t="s">
        <v>0</v>
      </c>
      <c r="F264" s="18" t="s">
        <v>44</v>
      </c>
      <c r="G264" s="3" t="s">
        <v>34</v>
      </c>
      <c r="H264" s="19" t="s">
        <v>34</v>
      </c>
      <c r="I264" s="24" t="s">
        <v>47</v>
      </c>
      <c r="M264" s="14" t="s">
        <v>34</v>
      </c>
    </row>
    <row r="265" spans="1:14" hidden="1" x14ac:dyDescent="0.2">
      <c r="A265" s="21"/>
      <c r="B265" s="20"/>
      <c r="C265" s="22" t="s">
        <v>45</v>
      </c>
      <c r="D265" s="5" t="s">
        <v>32</v>
      </c>
      <c r="E265" s="20" t="s">
        <v>32</v>
      </c>
      <c r="F265" s="22" t="s">
        <v>34</v>
      </c>
      <c r="G265" s="5" t="s">
        <v>32</v>
      </c>
      <c r="H265" s="20" t="s">
        <v>32</v>
      </c>
      <c r="I265" s="25" t="s">
        <v>48</v>
      </c>
      <c r="J265" s="3" t="s">
        <v>59</v>
      </c>
      <c r="K265" s="3" t="s">
        <v>60</v>
      </c>
      <c r="L265" s="3" t="s">
        <v>58</v>
      </c>
      <c r="M265" s="31" t="s">
        <v>78</v>
      </c>
      <c r="N265" s="31" t="s">
        <v>79</v>
      </c>
    </row>
    <row r="266" spans="1:14" ht="38.25" hidden="1" x14ac:dyDescent="0.2">
      <c r="A266" s="35" t="s">
        <v>56</v>
      </c>
      <c r="B266" s="36" t="s">
        <v>57</v>
      </c>
      <c r="C266" s="37">
        <f>C216+C241</f>
        <v>0</v>
      </c>
      <c r="D266" s="80">
        <f>D216+D241</f>
        <v>13379.4</v>
      </c>
      <c r="E266" s="39">
        <f>C266+D266</f>
        <v>13379.4</v>
      </c>
      <c r="F266" s="40">
        <f>F216+F241</f>
        <v>0</v>
      </c>
      <c r="G266" s="78">
        <f>G216+G241</f>
        <v>180</v>
      </c>
      <c r="H266" s="70">
        <f>F266+G266</f>
        <v>180</v>
      </c>
      <c r="I266" s="76">
        <f>I216+I241</f>
        <v>1</v>
      </c>
      <c r="J266" s="81">
        <f>I266*1</f>
        <v>1</v>
      </c>
      <c r="K266" s="44">
        <f>H266/J266</f>
        <v>180</v>
      </c>
      <c r="L266" s="45">
        <f>E266/J266</f>
        <v>13379.4</v>
      </c>
      <c r="M266" s="43"/>
      <c r="N266" s="43"/>
    </row>
    <row r="267" spans="1:14" hidden="1" x14ac:dyDescent="0.2">
      <c r="A267" s="35" t="s">
        <v>20</v>
      </c>
      <c r="B267" s="36" t="s">
        <v>17</v>
      </c>
      <c r="C267" s="37">
        <f t="shared" ref="C267" si="17">C217+C242</f>
        <v>17244.560000000001</v>
      </c>
      <c r="D267" s="38">
        <f>D217+D242</f>
        <v>38651.599999999999</v>
      </c>
      <c r="E267" s="39">
        <f>C267+D267</f>
        <v>55896.160000000003</v>
      </c>
      <c r="F267" s="40">
        <f t="shared" ref="F267" si="18">F217+F242</f>
        <v>232</v>
      </c>
      <c r="G267" s="72">
        <f>G217+G242</f>
        <v>520</v>
      </c>
      <c r="H267" s="70">
        <f>F267+G267</f>
        <v>752</v>
      </c>
      <c r="I267" s="73">
        <f>I217+I242</f>
        <v>114</v>
      </c>
      <c r="J267" s="81">
        <f t="shared" ref="J267" si="19">I267*1</f>
        <v>114</v>
      </c>
      <c r="K267" s="46">
        <f t="shared" ref="K267:K276" si="20">H267/J267</f>
        <v>6.5964912280701755</v>
      </c>
      <c r="L267" s="45">
        <f t="shared" ref="L267:L276" si="21">E267/J267</f>
        <v>490.31719298245616</v>
      </c>
      <c r="M267" s="43"/>
      <c r="N267" s="43"/>
    </row>
    <row r="268" spans="1:14" hidden="1" x14ac:dyDescent="0.2">
      <c r="A268" s="35" t="s">
        <v>21</v>
      </c>
      <c r="B268" s="36" t="s">
        <v>18</v>
      </c>
      <c r="C268" s="37">
        <f t="shared" ref="C268" si="22">C218+C243</f>
        <v>85479.5</v>
      </c>
      <c r="D268" s="38">
        <f>D218+D243</f>
        <v>17839.2</v>
      </c>
      <c r="E268" s="39">
        <f t="shared" ref="E268:E275" si="23">C268+D268</f>
        <v>103318.7</v>
      </c>
      <c r="F268" s="40">
        <f t="shared" ref="F268" si="24">F218+F243</f>
        <v>1150</v>
      </c>
      <c r="G268" s="72">
        <f>G218+G243</f>
        <v>240</v>
      </c>
      <c r="H268" s="70">
        <f t="shared" ref="H268:H276" si="25">F268+G268</f>
        <v>1390</v>
      </c>
      <c r="I268" s="73">
        <f>I218+I243</f>
        <v>139</v>
      </c>
      <c r="J268" s="81">
        <f>I268*4</f>
        <v>556</v>
      </c>
      <c r="K268" s="47">
        <f t="shared" si="20"/>
        <v>2.5</v>
      </c>
      <c r="L268" s="45">
        <f t="shared" si="21"/>
        <v>185.82499999999999</v>
      </c>
      <c r="M268" s="43"/>
      <c r="N268" s="43"/>
    </row>
    <row r="269" spans="1:14" hidden="1" x14ac:dyDescent="0.2">
      <c r="A269" s="35" t="s">
        <v>22</v>
      </c>
      <c r="B269" s="36" t="s">
        <v>19</v>
      </c>
      <c r="C269" s="37">
        <f t="shared" ref="C269" si="26">C219+C244</f>
        <v>1337.94</v>
      </c>
      <c r="D269" s="38">
        <f>D219+D244</f>
        <v>0</v>
      </c>
      <c r="E269" s="39">
        <f t="shared" si="23"/>
        <v>1337.94</v>
      </c>
      <c r="F269" s="40">
        <f t="shared" ref="F269:G270" si="27">F219+F244</f>
        <v>18</v>
      </c>
      <c r="G269" s="72">
        <f>G219+G244</f>
        <v>0</v>
      </c>
      <c r="H269" s="70">
        <f t="shared" si="25"/>
        <v>18</v>
      </c>
      <c r="I269" s="73">
        <f>I219+I244</f>
        <v>6</v>
      </c>
      <c r="J269" s="81">
        <f t="shared" ref="J269:J275" si="28">I269*1</f>
        <v>6</v>
      </c>
      <c r="K269" s="44">
        <f t="shared" si="20"/>
        <v>3</v>
      </c>
      <c r="L269" s="45">
        <f t="shared" si="21"/>
        <v>222.99</v>
      </c>
      <c r="M269" s="43"/>
      <c r="N269" s="43"/>
    </row>
    <row r="270" spans="1:14" hidden="1" x14ac:dyDescent="0.2">
      <c r="A270" s="35" t="s">
        <v>65</v>
      </c>
      <c r="B270" s="36" t="s">
        <v>67</v>
      </c>
      <c r="C270" s="37">
        <f>C220+C245</f>
        <v>8436.4549999999999</v>
      </c>
      <c r="D270" s="38">
        <f t="shared" ref="D270:E270" si="29">D220+D245</f>
        <v>0</v>
      </c>
      <c r="E270" s="38">
        <f t="shared" si="29"/>
        <v>8436.4549999999999</v>
      </c>
      <c r="F270" s="37">
        <f t="shared" si="27"/>
        <v>113.5</v>
      </c>
      <c r="G270" s="38">
        <f t="shared" si="27"/>
        <v>0</v>
      </c>
      <c r="H270" s="70">
        <f t="shared" si="25"/>
        <v>113.5</v>
      </c>
      <c r="I270" s="96">
        <f t="shared" ref="I270" si="30">I220+I245</f>
        <v>227</v>
      </c>
      <c r="J270" s="81">
        <f t="shared" si="28"/>
        <v>227</v>
      </c>
      <c r="K270" s="47">
        <f t="shared" si="20"/>
        <v>0.5</v>
      </c>
      <c r="L270" s="45">
        <f t="shared" si="21"/>
        <v>37.164999999999999</v>
      </c>
      <c r="M270" s="43"/>
      <c r="N270" s="43"/>
    </row>
    <row r="271" spans="1:14" hidden="1" x14ac:dyDescent="0.2">
      <c r="A271" s="35" t="s">
        <v>66</v>
      </c>
      <c r="B271" s="36" t="s">
        <v>68</v>
      </c>
      <c r="C271" s="37">
        <f>C221+C246</f>
        <v>32073.395</v>
      </c>
      <c r="D271" s="38">
        <f t="shared" ref="D271:G271" si="31">D221+D246</f>
        <v>0</v>
      </c>
      <c r="E271" s="38">
        <f t="shared" si="31"/>
        <v>32073.395</v>
      </c>
      <c r="F271" s="37">
        <f t="shared" si="31"/>
        <v>431.5</v>
      </c>
      <c r="G271" s="38">
        <f t="shared" si="31"/>
        <v>0</v>
      </c>
      <c r="H271" s="70">
        <f t="shared" ref="H271" si="32">F271+G271</f>
        <v>431.5</v>
      </c>
      <c r="I271" s="96">
        <f t="shared" ref="I271" si="33">I221+I246</f>
        <v>863</v>
      </c>
      <c r="J271" s="81">
        <f t="shared" ref="J271" si="34">I271*1</f>
        <v>863</v>
      </c>
      <c r="K271" s="47">
        <f t="shared" ref="K271" si="35">H271/J271</f>
        <v>0.5</v>
      </c>
      <c r="L271" s="45">
        <f t="shared" ref="L271" si="36">E271/J271</f>
        <v>37.164999999999999</v>
      </c>
      <c r="M271" s="43"/>
      <c r="N271" s="43"/>
    </row>
    <row r="272" spans="1:14" hidden="1" x14ac:dyDescent="0.2">
      <c r="A272" s="35" t="s">
        <v>24</v>
      </c>
      <c r="B272" s="36" t="s">
        <v>26</v>
      </c>
      <c r="C272" s="37">
        <f>C222+C247</f>
        <v>6689.7</v>
      </c>
      <c r="D272" s="38">
        <f>D222+D247</f>
        <v>0</v>
      </c>
      <c r="E272" s="39">
        <f t="shared" si="23"/>
        <v>6689.7</v>
      </c>
      <c r="F272" s="48">
        <f>F222+F247</f>
        <v>90</v>
      </c>
      <c r="G272" s="49">
        <f>G222+G247</f>
        <v>0</v>
      </c>
      <c r="H272" s="70">
        <f t="shared" si="25"/>
        <v>90</v>
      </c>
      <c r="I272" s="68">
        <f>I222+I247</f>
        <v>200</v>
      </c>
      <c r="J272" s="81">
        <f t="shared" si="28"/>
        <v>200</v>
      </c>
      <c r="K272" s="47">
        <f t="shared" si="20"/>
        <v>0.45</v>
      </c>
      <c r="L272" s="45">
        <f t="shared" si="21"/>
        <v>33.448499999999996</v>
      </c>
      <c r="M272" s="43"/>
      <c r="N272" s="43"/>
    </row>
    <row r="273" spans="1:16" hidden="1" x14ac:dyDescent="0.2">
      <c r="A273" s="35" t="s">
        <v>25</v>
      </c>
      <c r="B273" s="36" t="s">
        <v>27</v>
      </c>
      <c r="C273" s="37">
        <f t="shared" ref="C273" si="37">C223+C248</f>
        <v>1114.95</v>
      </c>
      <c r="D273" s="38">
        <f>D223+D248</f>
        <v>0</v>
      </c>
      <c r="E273" s="39">
        <f t="shared" si="23"/>
        <v>1114.95</v>
      </c>
      <c r="F273" s="48">
        <f t="shared" ref="F273" si="38">F223+F248</f>
        <v>15</v>
      </c>
      <c r="G273" s="49">
        <f>G223+G248</f>
        <v>0</v>
      </c>
      <c r="H273" s="70">
        <f t="shared" si="25"/>
        <v>15</v>
      </c>
      <c r="I273" s="68">
        <f>I223+I248</f>
        <v>25</v>
      </c>
      <c r="J273" s="81">
        <f t="shared" si="28"/>
        <v>25</v>
      </c>
      <c r="K273" s="47">
        <f t="shared" si="20"/>
        <v>0.6</v>
      </c>
      <c r="L273" s="45">
        <f t="shared" si="21"/>
        <v>44.597999999999999</v>
      </c>
      <c r="M273" s="43"/>
      <c r="N273" s="43"/>
    </row>
    <row r="274" spans="1:16" ht="38.25" hidden="1" x14ac:dyDescent="0.2">
      <c r="A274" s="35" t="s">
        <v>23</v>
      </c>
      <c r="B274" s="36" t="s">
        <v>69</v>
      </c>
      <c r="C274" s="37">
        <f t="shared" ref="C274" si="39">C224+C249</f>
        <v>66005.039999999994</v>
      </c>
      <c r="D274" s="38">
        <f>D224+D249</f>
        <v>77972.170000000013</v>
      </c>
      <c r="E274" s="39">
        <f t="shared" si="23"/>
        <v>143977.21000000002</v>
      </c>
      <c r="F274" s="48">
        <f t="shared" ref="F274" si="40">F224+F249</f>
        <v>888</v>
      </c>
      <c r="G274" s="49">
        <f>G224+G249</f>
        <v>1049</v>
      </c>
      <c r="H274" s="70">
        <f t="shared" si="25"/>
        <v>1937</v>
      </c>
      <c r="I274" s="68">
        <f>I224+I249</f>
        <v>198</v>
      </c>
      <c r="J274" s="81">
        <f t="shared" si="28"/>
        <v>198</v>
      </c>
      <c r="K274" s="46">
        <f t="shared" si="20"/>
        <v>9.782828282828282</v>
      </c>
      <c r="L274" s="45">
        <f t="shared" si="21"/>
        <v>727.15762626262642</v>
      </c>
      <c r="M274" s="43"/>
      <c r="N274" s="43"/>
    </row>
    <row r="275" spans="1:16" ht="26.25" hidden="1" thickBot="1" x14ac:dyDescent="0.25">
      <c r="A275" s="50" t="s">
        <v>28</v>
      </c>
      <c r="B275" s="51" t="s">
        <v>70</v>
      </c>
      <c r="C275" s="52">
        <f t="shared" ref="C275" si="41">C225+C250</f>
        <v>59464</v>
      </c>
      <c r="D275" s="53">
        <f>D225+D250</f>
        <v>0</v>
      </c>
      <c r="E275" s="54">
        <f t="shared" si="23"/>
        <v>59464</v>
      </c>
      <c r="F275" s="69">
        <f t="shared" ref="F275" si="42">F225+F250</f>
        <v>800</v>
      </c>
      <c r="G275" s="79">
        <f>G225+G250</f>
        <v>0</v>
      </c>
      <c r="H275" s="71">
        <f t="shared" si="25"/>
        <v>800</v>
      </c>
      <c r="I275" s="57">
        <f>I225+I250</f>
        <v>16</v>
      </c>
      <c r="J275" s="81">
        <f t="shared" si="28"/>
        <v>16</v>
      </c>
      <c r="K275" s="47">
        <f t="shared" si="20"/>
        <v>50</v>
      </c>
      <c r="L275" s="45">
        <f t="shared" si="21"/>
        <v>3716.5</v>
      </c>
      <c r="M275" s="43"/>
      <c r="N275" s="43"/>
    </row>
    <row r="276" spans="1:16" hidden="1" x14ac:dyDescent="0.2">
      <c r="A276" s="58" t="s">
        <v>37</v>
      </c>
      <c r="B276" s="59"/>
      <c r="C276" s="60">
        <f>SUM(C266:C275)</f>
        <v>277845.54000000004</v>
      </c>
      <c r="D276" s="61">
        <f>SUM(D266:D275)</f>
        <v>147842.37</v>
      </c>
      <c r="E276" s="62">
        <f>SUM(E266:E275)</f>
        <v>425687.91000000003</v>
      </c>
      <c r="F276" s="63">
        <f>SUM(F266:F275)</f>
        <v>3738</v>
      </c>
      <c r="G276" s="64">
        <f>SUM(G266:G275)</f>
        <v>1989</v>
      </c>
      <c r="H276" s="65">
        <f t="shared" si="25"/>
        <v>5727</v>
      </c>
      <c r="I276" s="77">
        <f>SUM(I266:I275)</f>
        <v>1789</v>
      </c>
      <c r="J276" s="81">
        <f>SUM(J266:J275)</f>
        <v>2206</v>
      </c>
      <c r="K276" s="67">
        <f t="shared" si="20"/>
        <v>2.5961015412511332</v>
      </c>
      <c r="L276" s="45">
        <f t="shared" si="21"/>
        <v>192.96822756119676</v>
      </c>
      <c r="M276" s="81">
        <f>M226+M251</f>
        <v>3105</v>
      </c>
      <c r="N276" s="81">
        <f>N226+N251</f>
        <v>2622</v>
      </c>
      <c r="P276" s="1" t="s">
        <v>105</v>
      </c>
    </row>
    <row r="277" spans="1:16" hidden="1" x14ac:dyDescent="0.2">
      <c r="A277" s="3"/>
      <c r="B277" s="3"/>
      <c r="C277" s="3"/>
      <c r="D277" s="3"/>
      <c r="E277" s="3"/>
      <c r="F277" s="4"/>
      <c r="G277" s="3"/>
      <c r="H277" s="3"/>
      <c r="I277" s="3"/>
      <c r="J277" s="3"/>
      <c r="K277" s="3"/>
    </row>
    <row r="278" spans="1:16" hidden="1" x14ac:dyDescent="0.2">
      <c r="D278" s="1" t="s">
        <v>61</v>
      </c>
      <c r="E278" s="10">
        <f>E276/J276</f>
        <v>192.96822756119676</v>
      </c>
      <c r="G278" s="1" t="s">
        <v>63</v>
      </c>
      <c r="H278" s="30">
        <f>H276/J276</f>
        <v>2.5961015412511332</v>
      </c>
    </row>
    <row r="279" spans="1:16" hidden="1" x14ac:dyDescent="0.2">
      <c r="D279" s="1" t="s">
        <v>62</v>
      </c>
      <c r="E279" s="10">
        <f>E276/I276</f>
        <v>237.94740637227503</v>
      </c>
      <c r="G279" s="1" t="s">
        <v>64</v>
      </c>
      <c r="H279" s="30">
        <f>H276/I276</f>
        <v>3.2012297372833984</v>
      </c>
    </row>
    <row r="280" spans="1:16" hidden="1" x14ac:dyDescent="0.2"/>
    <row r="281" spans="1:16" hidden="1" x14ac:dyDescent="0.2">
      <c r="B281" s="1" t="s">
        <v>71</v>
      </c>
      <c r="C281" s="10">
        <f t="shared" ref="C281:I281" si="43">SUM(C266:C269,C274:C275)</f>
        <v>229531.03999999998</v>
      </c>
      <c r="D281" s="10">
        <f t="shared" si="43"/>
        <v>147842.37</v>
      </c>
      <c r="E281" s="10">
        <f t="shared" si="43"/>
        <v>377373.41000000003</v>
      </c>
      <c r="F281" s="12">
        <f t="shared" si="43"/>
        <v>3088</v>
      </c>
      <c r="G281" s="12">
        <f t="shared" si="43"/>
        <v>1989</v>
      </c>
      <c r="H281" s="12">
        <f t="shared" si="43"/>
        <v>5077</v>
      </c>
      <c r="I281" s="12">
        <f t="shared" si="43"/>
        <v>474</v>
      </c>
    </row>
    <row r="282" spans="1:16" hidden="1" x14ac:dyDescent="0.2">
      <c r="B282" s="1" t="s">
        <v>72</v>
      </c>
      <c r="C282" s="10">
        <f t="shared" ref="C282:I282" si="44">SUM(C270:C273)</f>
        <v>48314.499999999993</v>
      </c>
      <c r="D282" s="10">
        <f t="shared" si="44"/>
        <v>0</v>
      </c>
      <c r="E282" s="10">
        <f t="shared" si="44"/>
        <v>48314.499999999993</v>
      </c>
      <c r="F282" s="12">
        <f t="shared" si="44"/>
        <v>650</v>
      </c>
      <c r="G282" s="12">
        <f t="shared" si="44"/>
        <v>0</v>
      </c>
      <c r="H282" s="12">
        <f t="shared" si="44"/>
        <v>650</v>
      </c>
      <c r="I282" s="12">
        <f t="shared" si="44"/>
        <v>1315</v>
      </c>
    </row>
    <row r="283" spans="1:16" hidden="1" x14ac:dyDescent="0.2"/>
    <row r="284" spans="1:16" hidden="1" x14ac:dyDescent="0.2">
      <c r="D284" s="1" t="s">
        <v>82</v>
      </c>
      <c r="E284" s="10">
        <f>E276+868352</f>
        <v>1294039.9100000001</v>
      </c>
    </row>
    <row r="285" spans="1:16" hidden="1" x14ac:dyDescent="0.2">
      <c r="D285" s="14" t="s">
        <v>82</v>
      </c>
      <c r="E285" s="12">
        <f>H276+13936</f>
        <v>19663</v>
      </c>
    </row>
    <row r="286" spans="1:16" hidden="1" x14ac:dyDescent="0.2"/>
    <row r="287" spans="1:16" hidden="1" x14ac:dyDescent="0.2"/>
  </sheetData>
  <phoneticPr fontId="4" type="noConversion"/>
  <printOptions gridLines="1"/>
  <pageMargins left="0.25" right="0.25" top="0.75" bottom="0.75" header="0.3" footer="0.3"/>
  <pageSetup scale="90" fitToHeight="4" orientation="landscape" r:id="rId1"/>
  <headerFooter alignWithMargins="0">
    <oddFooter>&amp;L&amp;D&amp;C&amp;F
&amp;A&amp;R&amp;P</oddFooter>
  </headerFooter>
  <rowBreaks count="1" manualBreakCount="1">
    <brk id="8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18" sqref="E18"/>
    </sheetView>
  </sheetViews>
  <sheetFormatPr defaultRowHeight="12.75" x14ac:dyDescent="0.2"/>
  <sheetData>
    <row r="1" spans="1:8" ht="14.25" x14ac:dyDescent="0.2">
      <c r="A1" s="94" t="s">
        <v>116</v>
      </c>
    </row>
    <row r="3" spans="1:8" ht="14.25" x14ac:dyDescent="0.2">
      <c r="A3" s="83" t="s">
        <v>113</v>
      </c>
      <c r="H3" s="86">
        <v>53.8</v>
      </c>
    </row>
    <row r="4" spans="1:8" x14ac:dyDescent="0.2">
      <c r="H4" s="85"/>
    </row>
    <row r="5" spans="1:8" ht="14.25" x14ac:dyDescent="0.2">
      <c r="A5" s="83" t="s">
        <v>114</v>
      </c>
      <c r="F5" s="87">
        <v>71.12</v>
      </c>
      <c r="H5" s="85" t="s">
        <v>109</v>
      </c>
    </row>
    <row r="6" spans="1:8" ht="14.25" x14ac:dyDescent="0.2">
      <c r="A6" s="83" t="s">
        <v>117</v>
      </c>
      <c r="E6" s="84" t="s">
        <v>108</v>
      </c>
      <c r="F6" s="88">
        <v>9.0999999999999998E-2</v>
      </c>
    </row>
    <row r="7" spans="1:8" x14ac:dyDescent="0.2">
      <c r="A7" s="82">
        <v>6.21</v>
      </c>
      <c r="H7" s="87">
        <f>ROUND(F5*F6,2)</f>
        <v>6.47</v>
      </c>
    </row>
    <row r="8" spans="1:8" x14ac:dyDescent="0.2">
      <c r="H8" s="85"/>
    </row>
    <row r="9" spans="1:8" ht="14.25" x14ac:dyDescent="0.2">
      <c r="A9" s="83" t="s">
        <v>115</v>
      </c>
      <c r="F9" s="89">
        <v>26.1</v>
      </c>
      <c r="H9" s="85" t="s">
        <v>109</v>
      </c>
    </row>
    <row r="10" spans="1:8" ht="14.25" x14ac:dyDescent="0.2">
      <c r="A10" s="83" t="s">
        <v>118</v>
      </c>
      <c r="E10" s="84" t="s">
        <v>108</v>
      </c>
      <c r="F10" s="90">
        <v>0.125</v>
      </c>
    </row>
    <row r="11" spans="1:8" x14ac:dyDescent="0.2">
      <c r="A11" s="82"/>
      <c r="H11" s="92">
        <f>ROUND(F9*F10,2)</f>
        <v>3.26</v>
      </c>
    </row>
    <row r="12" spans="1:8" x14ac:dyDescent="0.2">
      <c r="A12" s="82"/>
      <c r="H12" s="91"/>
    </row>
    <row r="13" spans="1:8" x14ac:dyDescent="0.2">
      <c r="A13" t="s">
        <v>106</v>
      </c>
    </row>
    <row r="14" spans="1:8" x14ac:dyDescent="0.2">
      <c r="A14" s="83" t="s">
        <v>110</v>
      </c>
      <c r="H14" s="87">
        <f>SUM(H3+H7+H11)</f>
        <v>63.529999999999994</v>
      </c>
    </row>
    <row r="15" spans="1:8" x14ac:dyDescent="0.2">
      <c r="A15" s="83"/>
      <c r="H15" s="85" t="s">
        <v>109</v>
      </c>
    </row>
    <row r="16" spans="1:8" x14ac:dyDescent="0.2">
      <c r="A16" s="83" t="s">
        <v>111</v>
      </c>
      <c r="H16" s="93">
        <f>ROUND(0.17*H14,2)</f>
        <v>10.8</v>
      </c>
    </row>
    <row r="18" spans="1:8" x14ac:dyDescent="0.2">
      <c r="A18" s="94" t="s">
        <v>107</v>
      </c>
      <c r="H18" s="95">
        <f>SUM(H14:H16)</f>
        <v>74.33</v>
      </c>
    </row>
    <row r="20" spans="1:8" ht="14.25" x14ac:dyDescent="0.2">
      <c r="A20" s="83" t="s">
        <v>119</v>
      </c>
    </row>
    <row r="21" spans="1:8" ht="14.25" x14ac:dyDescent="0.2">
      <c r="A21" s="83" t="s">
        <v>120</v>
      </c>
    </row>
    <row r="22" spans="1:8" ht="14.25" x14ac:dyDescent="0.2">
      <c r="A22" s="83" t="s">
        <v>121</v>
      </c>
    </row>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Tables</vt:lpstr>
      <vt:lpstr>Wage_rate</vt:lpstr>
      <vt:lpstr>Tables!Print_Area</vt:lpstr>
    </vt:vector>
  </TitlesOfParts>
  <Company>RTI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Beach</dc:creator>
  <cp:lastModifiedBy>Courtney Kerwin</cp:lastModifiedBy>
  <cp:lastPrinted>2014-05-23T21:41:45Z</cp:lastPrinted>
  <dcterms:created xsi:type="dcterms:W3CDTF">2000-10-30T19:28:56Z</dcterms:created>
  <dcterms:modified xsi:type="dcterms:W3CDTF">2018-03-30T18:21:17Z</dcterms:modified>
</cp:coreProperties>
</file>