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16830" windowHeight="432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I21" i="2" l="1"/>
  <c r="F21" i="2"/>
  <c r="F19" i="2"/>
  <c r="G19" i="2" s="1"/>
  <c r="I19" i="2" s="1"/>
  <c r="H19" i="2"/>
  <c r="F20" i="2"/>
  <c r="G20" i="2"/>
  <c r="H20" i="2"/>
  <c r="I20" i="2"/>
  <c r="F18" i="2"/>
  <c r="F8" i="2"/>
  <c r="G8" i="2"/>
  <c r="H8" i="2"/>
  <c r="I8" i="2"/>
  <c r="F11" i="2"/>
  <c r="G11" i="2"/>
  <c r="H11" i="2"/>
  <c r="I11" i="2"/>
  <c r="F12" i="2"/>
  <c r="G12" i="2"/>
  <c r="H12" i="2"/>
  <c r="I12" i="2"/>
  <c r="F13" i="2"/>
  <c r="G13" i="2"/>
  <c r="H13" i="2"/>
  <c r="I13" i="2"/>
  <c r="F14" i="2"/>
  <c r="G14" i="2"/>
  <c r="H14" i="2"/>
  <c r="I14" i="2"/>
  <c r="F15" i="2"/>
  <c r="G15" i="2"/>
  <c r="H15" i="2"/>
  <c r="I15" i="2"/>
  <c r="F16" i="2"/>
  <c r="G16" i="2"/>
  <c r="H16" i="2"/>
  <c r="I16" i="2"/>
  <c r="I6" i="2"/>
  <c r="H6" i="2"/>
  <c r="G6" i="2"/>
  <c r="F6" i="2"/>
  <c r="D19" i="2"/>
  <c r="D20" i="2"/>
  <c r="D18" i="2"/>
  <c r="D8" i="2"/>
  <c r="D11" i="2"/>
  <c r="D12" i="2"/>
  <c r="D13" i="2"/>
  <c r="D14" i="2"/>
  <c r="D15" i="2"/>
  <c r="D16" i="2"/>
  <c r="D6" i="2"/>
  <c r="G18" i="2" l="1"/>
  <c r="I18" i="2" s="1"/>
  <c r="H18" i="2"/>
  <c r="I35" i="1"/>
  <c r="I37" i="1" s="1"/>
  <c r="F35" i="1"/>
  <c r="I25" i="1"/>
  <c r="F25" i="1"/>
  <c r="F10" i="1"/>
  <c r="G10" i="1" s="1"/>
  <c r="F11" i="1"/>
  <c r="G11" i="1" s="1"/>
  <c r="F15" i="1"/>
  <c r="G15" i="1" s="1"/>
  <c r="F16" i="1"/>
  <c r="G16" i="1" s="1"/>
  <c r="F17" i="1"/>
  <c r="G17" i="1" s="1"/>
  <c r="F18" i="1"/>
  <c r="G18" i="1" s="1"/>
  <c r="F19" i="1"/>
  <c r="G19" i="1" s="1"/>
  <c r="F22" i="1"/>
  <c r="G22" i="1" s="1"/>
  <c r="F23" i="1"/>
  <c r="G23" i="1" s="1"/>
  <c r="F24" i="1"/>
  <c r="G24" i="1" s="1"/>
  <c r="I8" i="1"/>
  <c r="H8" i="1"/>
  <c r="G8" i="1"/>
  <c r="F8" i="1"/>
  <c r="D10" i="1"/>
  <c r="D11" i="1"/>
  <c r="D15" i="1"/>
  <c r="D16" i="1"/>
  <c r="D17" i="1"/>
  <c r="D18" i="1"/>
  <c r="D19" i="1"/>
  <c r="D22" i="1"/>
  <c r="D23" i="1"/>
  <c r="D24" i="1"/>
  <c r="D8" i="1"/>
  <c r="I16" i="1" l="1"/>
  <c r="I23" i="1"/>
  <c r="I15" i="1"/>
  <c r="H24" i="1"/>
  <c r="I24" i="1" s="1"/>
  <c r="H23" i="1"/>
  <c r="H22" i="1"/>
  <c r="I22" i="1" s="1"/>
  <c r="H19" i="1"/>
  <c r="I19" i="1" s="1"/>
  <c r="H18" i="1"/>
  <c r="I18" i="1" s="1"/>
  <c r="H17" i="1"/>
  <c r="I17" i="1" s="1"/>
  <c r="H16" i="1"/>
  <c r="H15" i="1"/>
  <c r="H11" i="1"/>
  <c r="I11" i="1" s="1"/>
  <c r="H10" i="1"/>
  <c r="I10" i="1" s="1"/>
</calcChain>
</file>

<file path=xl/sharedStrings.xml><?xml version="1.0" encoding="utf-8"?>
<sst xmlns="http://schemas.openxmlformats.org/spreadsheetml/2006/main" count="123" uniqueCount="105">
  <si>
    <t>Table 1: Annual Respondent Burden and Cost – NSPS for Glass Manufacturing Plants (40 CFR Part 60, Subpart CC) (Renewal)</t>
  </si>
  <si>
    <t>Burden item</t>
  </si>
  <si>
    <t xml:space="preserve">(A) </t>
  </si>
  <si>
    <t>Person hours per occurrence</t>
  </si>
  <si>
    <t xml:space="preserve">(B) </t>
  </si>
  <si>
    <t>No. of occurrences per respondent per year</t>
  </si>
  <si>
    <t xml:space="preserve">(C) </t>
  </si>
  <si>
    <t>Person hours per respondent per year (C=AxB)</t>
  </si>
  <si>
    <t xml:space="preserve">(E) </t>
  </si>
  <si>
    <t>Technical person- hours per year (E=CxD)</t>
  </si>
  <si>
    <t xml:space="preserve">(G) </t>
  </si>
  <si>
    <t xml:space="preserve">(H) </t>
  </si>
  <si>
    <r>
      <t>Total Cost per year</t>
    </r>
    <r>
      <rPr>
        <b/>
        <vertAlign val="superscript"/>
        <sz val="10"/>
        <color rgb="FF000000"/>
        <rFont val="Times New Roman"/>
        <family val="1"/>
      </rPr>
      <t xml:space="preserve"> b</t>
    </r>
  </si>
  <si>
    <t>1.  Applications</t>
  </si>
  <si>
    <t>N/A</t>
  </si>
  <si>
    <t>2.  Survey and Studies</t>
  </si>
  <si>
    <t xml:space="preserve">3.  Reporting Requirements </t>
  </si>
  <si>
    <t xml:space="preserve"> 4.  Recordkeeping requirements </t>
  </si>
  <si>
    <t>(D)</t>
  </si>
  <si>
    <t>(F)</t>
  </si>
  <si>
    <t>Management person hours per year 
(F=Ex0.05)</t>
  </si>
  <si>
    <t>Clerical person hours per year 
(G=Ex0.1)</t>
  </si>
  <si>
    <t>See 3B</t>
  </si>
  <si>
    <t>See 3A</t>
  </si>
  <si>
    <t>See 3E</t>
  </si>
  <si>
    <t>Subtotal for Reporting Requirements</t>
  </si>
  <si>
    <t>Subtotal for Recordkeeping Requirements</t>
  </si>
  <si>
    <r>
      <t xml:space="preserve">A.  Familiarization with rule requirements </t>
    </r>
    <r>
      <rPr>
        <vertAlign val="superscript"/>
        <sz val="10"/>
        <color rgb="FF000000"/>
        <rFont val="Times New Roman"/>
        <family val="1"/>
      </rPr>
      <t>c</t>
    </r>
  </si>
  <si>
    <r>
      <t>B.  Required Activities</t>
    </r>
    <r>
      <rPr>
        <vertAlign val="superscript"/>
        <sz val="10"/>
        <color rgb="FF000000"/>
        <rFont val="Times New Roman"/>
        <family val="1"/>
      </rPr>
      <t xml:space="preserve">  </t>
    </r>
  </si>
  <si>
    <r>
      <t xml:space="preserve">Initial performance test </t>
    </r>
    <r>
      <rPr>
        <vertAlign val="superscript"/>
        <sz val="10"/>
        <color rgb="FF000000"/>
        <rFont val="Times New Roman"/>
        <family val="1"/>
      </rPr>
      <t>d</t>
    </r>
  </si>
  <si>
    <r>
      <t xml:space="preserve">Repeat of performance test </t>
    </r>
    <r>
      <rPr>
        <vertAlign val="superscript"/>
        <sz val="10"/>
        <color rgb="FF000000"/>
        <rFont val="Times New Roman"/>
        <family val="1"/>
      </rPr>
      <t>e</t>
    </r>
  </si>
  <si>
    <t>C.  Create Information</t>
  </si>
  <si>
    <t>D.  Gather existing information</t>
  </si>
  <si>
    <t>E.  Write report</t>
  </si>
  <si>
    <t>Notification of construction/ reconstruction or modification</t>
  </si>
  <si>
    <r>
      <t xml:space="preserve">Notification of actual startup </t>
    </r>
    <r>
      <rPr>
        <vertAlign val="superscript"/>
        <sz val="10"/>
        <color rgb="FF000000"/>
        <rFont val="Times New Roman"/>
        <family val="1"/>
      </rPr>
      <t>f</t>
    </r>
  </si>
  <si>
    <t>Notification of demonstration of CMS</t>
  </si>
  <si>
    <r>
      <t xml:space="preserve">Notification of physical or operation change </t>
    </r>
    <r>
      <rPr>
        <vertAlign val="superscript"/>
        <sz val="10"/>
        <color rgb="FF000000"/>
        <rFont val="Times New Roman"/>
        <family val="1"/>
      </rPr>
      <t>g</t>
    </r>
  </si>
  <si>
    <t>Notification of initial performance test</t>
  </si>
  <si>
    <t>Performance test report</t>
  </si>
  <si>
    <t>Demonstration of CMS</t>
  </si>
  <si>
    <t>Request for alternative CMS</t>
  </si>
  <si>
    <r>
      <t xml:space="preserve">Routine maintenance report </t>
    </r>
    <r>
      <rPr>
        <vertAlign val="superscript"/>
        <sz val="10"/>
        <color rgb="FF000000"/>
        <rFont val="Times New Roman"/>
        <family val="1"/>
      </rPr>
      <t>h</t>
    </r>
  </si>
  <si>
    <t>Semiannual report</t>
  </si>
  <si>
    <t>B.  Plan activities</t>
  </si>
  <si>
    <t>C.  Implement activities</t>
  </si>
  <si>
    <t>D.  Develop record system</t>
  </si>
  <si>
    <t>E.  Time to enter information</t>
  </si>
  <si>
    <t>F.  Train personnel</t>
  </si>
  <si>
    <t>G.  Audits</t>
  </si>
  <si>
    <t>Assumptions:</t>
  </si>
  <si>
    <r>
      <t>a</t>
    </r>
    <r>
      <rPr>
        <sz val="10"/>
        <color theme="1"/>
        <rFont val="Times New Roman"/>
        <family val="1"/>
      </rPr>
      <t xml:space="preserve">  We have assumed that the number of existing respondents is 41, and that no additional new sources will become subject to the rule over the three-year period of this ICR.</t>
    </r>
  </si>
  <si>
    <r>
      <t>d</t>
    </r>
    <r>
      <rPr>
        <sz val="10"/>
        <color theme="1"/>
        <rFont val="Times New Roman"/>
        <family val="1"/>
      </rPr>
      <t xml:space="preserve">  We have assumed that it will take 160 hours to complete a performance test.</t>
    </r>
  </si>
  <si>
    <r>
      <t>e</t>
    </r>
    <r>
      <rPr>
        <sz val="10"/>
        <color theme="1"/>
        <rFont val="Times New Roman"/>
        <family val="1"/>
      </rPr>
      <t xml:space="preserve">  We have assumed that 20 percent will fail the performance tests.</t>
    </r>
  </si>
  <si>
    <r>
      <t>f</t>
    </r>
    <r>
      <rPr>
        <sz val="10"/>
        <color theme="1"/>
        <rFont val="Times New Roman"/>
        <family val="1"/>
      </rPr>
      <t xml:space="preserve">  We have assumed that it will take two hours to write notification of actual startup report.</t>
    </r>
  </si>
  <si>
    <r>
      <t>g</t>
    </r>
    <r>
      <rPr>
        <sz val="10"/>
        <color theme="1"/>
        <rFont val="Times New Roman"/>
        <family val="1"/>
      </rPr>
      <t xml:space="preserve">  We have assumed that it will take two hours to write notification report of physical or operation change.</t>
    </r>
  </si>
  <si>
    <r>
      <t>h</t>
    </r>
    <r>
      <rPr>
        <sz val="10"/>
        <color theme="1"/>
        <rFont val="Times New Roman"/>
        <family val="1"/>
      </rPr>
      <t xml:space="preserve">  We have assumed that 50 percent of respondents will submit routine maintenance reports.</t>
    </r>
  </si>
  <si>
    <r>
      <t xml:space="preserve">Respondents per year  </t>
    </r>
    <r>
      <rPr>
        <b/>
        <vertAlign val="superscript"/>
        <sz val="12"/>
        <color rgb="FF000000"/>
        <rFont val="Times New Roman"/>
        <family val="1"/>
      </rPr>
      <t>a</t>
    </r>
  </si>
  <si>
    <r>
      <t>c</t>
    </r>
    <r>
      <rPr>
        <sz val="10"/>
        <color theme="1"/>
        <rFont val="Times New Roman"/>
        <family val="1"/>
      </rPr>
      <t xml:space="preserve">  We have assumed that it will take one hour for all existing respondents to familiarize with regulatory requirements.</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</si>
  <si>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</si>
  <si>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t>A.  Familiarization with rule requirements</t>
  </si>
  <si>
    <r>
      <t xml:space="preserve"> TOTAL LABOR  BURDEN AND COST (rounded) </t>
    </r>
    <r>
      <rPr>
        <b/>
        <vertAlign val="superscript"/>
        <sz val="10"/>
        <color rgb="FF000000"/>
        <rFont val="Times New Roman"/>
        <family val="1"/>
      </rPr>
      <t>i</t>
    </r>
  </si>
  <si>
    <r>
      <t xml:space="preserve">TOTAL CAPITAL AND O&amp;M COST (rounded) </t>
    </r>
    <r>
      <rPr>
        <b/>
        <vertAlign val="superscript"/>
        <sz val="10"/>
        <color rgb="FF000000"/>
        <rFont val="Times New Roman"/>
        <family val="1"/>
      </rPr>
      <t>i</t>
    </r>
  </si>
  <si>
    <r>
      <t xml:space="preserve">GRAND TOTAL (rounded) </t>
    </r>
    <r>
      <rPr>
        <b/>
        <vertAlign val="superscript"/>
        <sz val="10"/>
        <color rgb="FF000000"/>
        <rFont val="Times New Roman"/>
        <family val="1"/>
      </rPr>
      <t>i</t>
    </r>
  </si>
  <si>
    <r>
      <t xml:space="preserve">i  </t>
    </r>
    <r>
      <rPr>
        <sz val="10"/>
        <color theme="1"/>
        <rFont val="Times New Roman"/>
        <family val="1"/>
      </rPr>
      <t xml:space="preserve">Totals have been rounded to 3 significant figures. Figures may not add exactly due to rounding. </t>
    </r>
  </si>
  <si>
    <t>Table 2: Average Annual EPA Burden and Cost – NSPS for Glass Manufacturing Plants (40 CFR Part 60, Subpart CC) (Renewal)</t>
  </si>
  <si>
    <t>Activity</t>
  </si>
  <si>
    <t>EPA person-hours per occurrence</t>
  </si>
  <si>
    <t>No. of occurrences per plant per year</t>
  </si>
  <si>
    <t xml:space="preserve">(D) </t>
  </si>
  <si>
    <r>
      <t xml:space="preserve">Plants per year </t>
    </r>
    <r>
      <rPr>
        <b/>
        <vertAlign val="superscript"/>
        <sz val="10"/>
        <color rgb="FF000000"/>
        <rFont val="Times New Roman"/>
        <family val="1"/>
      </rPr>
      <t>a</t>
    </r>
    <r>
      <rPr>
        <b/>
        <sz val="10"/>
        <color rgb="FF000000"/>
        <rFont val="Times New Roman"/>
        <family val="1"/>
      </rPr>
      <t xml:space="preserve">  </t>
    </r>
  </si>
  <si>
    <r>
      <t xml:space="preserve">Cost, $ </t>
    </r>
    <r>
      <rPr>
        <b/>
        <vertAlign val="superscript"/>
        <sz val="10"/>
        <color rgb="FF000000"/>
        <rFont val="Times New Roman"/>
        <family val="1"/>
      </rPr>
      <t>b</t>
    </r>
  </si>
  <si>
    <t>Initial performance tests</t>
  </si>
  <si>
    <r>
      <t xml:space="preserve">New or modified facility </t>
    </r>
    <r>
      <rPr>
        <vertAlign val="superscript"/>
        <sz val="10"/>
        <color rgb="FF000000"/>
        <rFont val="Times New Roman"/>
        <family val="1"/>
      </rPr>
      <t>c</t>
    </r>
  </si>
  <si>
    <t>Repeat performance test</t>
  </si>
  <si>
    <t>Report review</t>
  </si>
  <si>
    <t>New or Modified Facility</t>
  </si>
  <si>
    <t xml:space="preserve"> </t>
  </si>
  <si>
    <r>
      <t xml:space="preserve">Modification of  construction/ reconstruction or modification </t>
    </r>
    <r>
      <rPr>
        <vertAlign val="superscript"/>
        <sz val="10"/>
        <color rgb="FF000000"/>
        <rFont val="Times New Roman"/>
        <family val="1"/>
      </rPr>
      <t>e</t>
    </r>
  </si>
  <si>
    <r>
      <t xml:space="preserve">Notification of demonstration of CMS </t>
    </r>
    <r>
      <rPr>
        <vertAlign val="superscript"/>
        <sz val="10"/>
        <color rgb="FF000000"/>
        <rFont val="Times New Roman"/>
        <family val="1"/>
      </rPr>
      <t>f</t>
    </r>
  </si>
  <si>
    <r>
      <t>Notification of physical or operational change</t>
    </r>
    <r>
      <rPr>
        <vertAlign val="superscript"/>
        <sz val="10"/>
        <color rgb="FF000000"/>
        <rFont val="Times New Roman"/>
        <family val="1"/>
      </rPr>
      <t xml:space="preserve"> f</t>
    </r>
  </si>
  <si>
    <r>
      <t xml:space="preserve">Notification of initial performance test </t>
    </r>
    <r>
      <rPr>
        <vertAlign val="superscript"/>
        <sz val="10"/>
        <color rgb="FF000000"/>
        <rFont val="Times New Roman"/>
        <family val="1"/>
      </rPr>
      <t>f</t>
    </r>
  </si>
  <si>
    <r>
      <t xml:space="preserve">Review of performance test results </t>
    </r>
    <r>
      <rPr>
        <vertAlign val="superscript"/>
        <sz val="10"/>
        <color rgb="FF000000"/>
        <rFont val="Times New Roman"/>
        <family val="1"/>
      </rPr>
      <t>g</t>
    </r>
  </si>
  <si>
    <t>Review demonstration of CMS</t>
  </si>
  <si>
    <t>Review request for alternative CMS</t>
  </si>
  <si>
    <r>
      <t xml:space="preserve">Review of routine maintenance report </t>
    </r>
    <r>
      <rPr>
        <vertAlign val="superscript"/>
        <sz val="10"/>
        <color rgb="FF000000"/>
        <rFont val="Times New Roman"/>
        <family val="1"/>
      </rPr>
      <t>h</t>
    </r>
  </si>
  <si>
    <t>Review of semiannual reports</t>
  </si>
  <si>
    <t>EPA person hours per plant per year 
(C=AxB)</t>
  </si>
  <si>
    <t>Technical person-hours per year 
(E=CxD)</t>
  </si>
  <si>
    <t>(G)</t>
  </si>
  <si>
    <t>Management person-hours per year (F=Ex0.05)</t>
  </si>
  <si>
    <t>Clerical person-hours per year (G=Ex0.1)</t>
  </si>
  <si>
    <r>
      <t>Assumptions</t>
    </r>
    <r>
      <rPr>
        <sz val="10"/>
        <color theme="1"/>
        <rFont val="Times New Roman"/>
        <family val="1"/>
      </rPr>
      <t>:</t>
    </r>
  </si>
  <si>
    <r>
      <t>a</t>
    </r>
    <r>
      <rPr>
        <sz val="10"/>
        <color theme="1"/>
        <rFont val="Times New Roman"/>
        <family val="1"/>
      </rPr>
      <t xml:space="preserve">  We have assumed that the average number of existing respondents is 41, and that no additional new sources will become subject to the rule over the three-year period of this ICR.</t>
    </r>
  </si>
  <si>
    <r>
      <t>c</t>
    </r>
    <r>
      <rPr>
        <sz val="10"/>
        <color theme="1"/>
        <rFont val="Times New Roman"/>
        <family val="1"/>
      </rPr>
      <t xml:space="preserve">  We have assumed that it will take 40 hours to participate with the performance tests.</t>
    </r>
  </si>
  <si>
    <r>
      <t>d</t>
    </r>
    <r>
      <rPr>
        <sz val="10"/>
        <color theme="1"/>
        <rFont val="Times New Roman"/>
        <family val="1"/>
      </rPr>
      <t xml:space="preserve">  We have assumed that 20 percent of respondents will repeat performance tests because of failure.</t>
    </r>
  </si>
  <si>
    <r>
      <t>e</t>
    </r>
    <r>
      <rPr>
        <sz val="10"/>
        <color theme="1"/>
        <rFont val="Times New Roman"/>
        <family val="1"/>
      </rPr>
      <t xml:space="preserve">  We have assumed that it will take two hours to review construction report.</t>
    </r>
  </si>
  <si>
    <r>
      <t>f</t>
    </r>
    <r>
      <rPr>
        <sz val="10"/>
        <color theme="1"/>
        <rFont val="Times New Roman"/>
        <family val="1"/>
      </rPr>
      <t xml:space="preserve">  It will take each respondent 0.5 hours to review actual startup report, CMS report, physical or operational change report, and initial performance test report.</t>
    </r>
  </si>
  <si>
    <r>
      <t>g</t>
    </r>
    <r>
      <rPr>
        <sz val="10"/>
        <color theme="1"/>
        <rFont val="Times New Roman"/>
        <family val="1"/>
      </rPr>
      <t xml:space="preserve">  We have assumed that it will take eight hours to review performance test results. </t>
    </r>
  </si>
  <si>
    <r>
      <t xml:space="preserve">TOTAL LABOR BURDEN AND COST (rounded) </t>
    </r>
    <r>
      <rPr>
        <b/>
        <vertAlign val="superscript"/>
        <sz val="10"/>
        <color rgb="FF000000"/>
        <rFont val="Times New Roman"/>
        <family val="1"/>
      </rPr>
      <t>i</t>
    </r>
  </si>
  <si>
    <r>
      <t>b</t>
    </r>
    <r>
      <rPr>
        <sz val="10"/>
        <color theme="1"/>
        <rFont val="Times New Roman"/>
        <family val="1"/>
      </rPr>
      <t xml:space="preserve">  This cost is based on the following hourly labor rates times a 1.6 benefits multiplication factor to account for government overhead expenses: $64.80 for Managerial, $48.08 for Technical, and $26.02 for Clerical.  These rates are from the Office of Personnel Management (OPM) “2017 General Schedule” which excludes locality rates of pay.</t>
    </r>
  </si>
  <si>
    <r>
      <t xml:space="preserve">New or modified facility </t>
    </r>
    <r>
      <rPr>
        <vertAlign val="superscript"/>
        <sz val="10"/>
        <color rgb="FF000000"/>
        <rFont val="Times New Roman"/>
        <family val="1"/>
      </rPr>
      <t>c, d</t>
    </r>
  </si>
  <si>
    <t>See "Review of performance test results"</t>
  </si>
  <si>
    <t>responses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</si>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</sst>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12" x14ac:knownFonts="1">
    <font>
      <sz val="11"/>
      <color theme="1"/>
      <name val="Calibri"/>
      <family val="2"/>
      <scheme val="minor"/>
    </font>
    <font>
      <b/>
      <sz val="11"/>
      <color theme="1"/>
      <name val="Calibri"/>
      <family val="2"/>
      <scheme val="minor"/>
    </font>
    <font>
      <sz val="10"/>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b/>
      <sz val="12"/>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3"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2" fillId="0" borderId="1" xfId="0" applyFont="1" applyBorder="1" applyAlignment="1">
      <alignment vertical="center"/>
    </xf>
    <xf numFmtId="8"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8" fillId="0" borderId="1" xfId="0" applyFont="1" applyBorder="1" applyAlignment="1">
      <alignment vertical="center"/>
    </xf>
    <xf numFmtId="0" fontId="3" fillId="0" borderId="1" xfId="0" applyFont="1" applyBorder="1" applyAlignment="1">
      <alignment vertical="center"/>
    </xf>
    <xf numFmtId="6" fontId="3" fillId="0" borderId="1" xfId="0" applyNumberFormat="1" applyFont="1" applyBorder="1" applyAlignment="1">
      <alignment horizontal="right" vertical="center"/>
    </xf>
    <xf numFmtId="0" fontId="3" fillId="0" borderId="1" xfId="0" applyFont="1" applyBorder="1" applyAlignment="1">
      <alignment horizontal="center" vertical="center"/>
    </xf>
    <xf numFmtId="0" fontId="2" fillId="0" borderId="1" xfId="0" applyFont="1" applyBorder="1" applyAlignment="1">
      <alignment vertical="center" wrapText="1"/>
    </xf>
    <xf numFmtId="6" fontId="9" fillId="0" borderId="1" xfId="0" applyNumberFormat="1" applyFont="1" applyBorder="1" applyAlignment="1">
      <alignment horizontal="right" vertical="center"/>
    </xf>
    <xf numFmtId="0" fontId="6" fillId="0" borderId="1" xfId="0" applyFont="1" applyBorder="1" applyAlignment="1">
      <alignment horizontal="left" vertical="center" indent="1"/>
    </xf>
    <xf numFmtId="0" fontId="6" fillId="0" borderId="1" xfId="0" applyFont="1" applyBorder="1" applyAlignment="1">
      <alignment horizontal="left" vertical="center" indent="2"/>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6" fillId="0" borderId="1" xfId="0" applyFont="1" applyBorder="1" applyAlignment="1">
      <alignment horizontal="right"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abSelected="1" workbookViewId="0"/>
  </sheetViews>
  <sheetFormatPr defaultRowHeight="15" x14ac:dyDescent="0.25"/>
  <cols>
    <col min="1" max="1" width="49.28515625" customWidth="1"/>
    <col min="2" max="2" width="10" customWidth="1"/>
    <col min="3" max="3" width="10.5703125" customWidth="1"/>
    <col min="4" max="4" width="10" customWidth="1"/>
    <col min="5" max="5" width="10.5703125" customWidth="1"/>
    <col min="9" max="9" width="11.140625" customWidth="1"/>
  </cols>
  <sheetData>
    <row r="1" spans="1:9" x14ac:dyDescent="0.25">
      <c r="A1" s="1" t="s">
        <v>0</v>
      </c>
    </row>
    <row r="2" spans="1:9" x14ac:dyDescent="0.25">
      <c r="F2">
        <v>108.28</v>
      </c>
      <c r="G2">
        <v>144.33000000000001</v>
      </c>
      <c r="H2">
        <v>53.34</v>
      </c>
    </row>
    <row r="3" spans="1:9" ht="15" customHeight="1" x14ac:dyDescent="0.25">
      <c r="A3" s="23" t="s">
        <v>1</v>
      </c>
      <c r="B3" s="2" t="s">
        <v>2</v>
      </c>
      <c r="C3" s="2" t="s">
        <v>4</v>
      </c>
      <c r="D3" s="2" t="s">
        <v>6</v>
      </c>
      <c r="E3" s="2" t="s">
        <v>18</v>
      </c>
      <c r="F3" s="2" t="s">
        <v>8</v>
      </c>
      <c r="G3" s="2" t="s">
        <v>19</v>
      </c>
      <c r="H3" s="2" t="s">
        <v>10</v>
      </c>
      <c r="I3" s="2" t="s">
        <v>11</v>
      </c>
    </row>
    <row r="4" spans="1:9" ht="76.5" x14ac:dyDescent="0.25">
      <c r="A4" s="23"/>
      <c r="B4" s="2" t="s">
        <v>3</v>
      </c>
      <c r="C4" s="2" t="s">
        <v>5</v>
      </c>
      <c r="D4" s="2" t="s">
        <v>7</v>
      </c>
      <c r="E4" s="2" t="s">
        <v>57</v>
      </c>
      <c r="F4" s="2" t="s">
        <v>9</v>
      </c>
      <c r="G4" s="2" t="s">
        <v>20</v>
      </c>
      <c r="H4" s="2" t="s">
        <v>21</v>
      </c>
      <c r="I4" s="2" t="s">
        <v>12</v>
      </c>
    </row>
    <row r="5" spans="1:9" x14ac:dyDescent="0.25">
      <c r="A5" s="3" t="s">
        <v>13</v>
      </c>
      <c r="B5" s="4" t="s">
        <v>14</v>
      </c>
      <c r="C5" s="5"/>
      <c r="D5" s="5"/>
      <c r="E5" s="5"/>
      <c r="F5" s="5"/>
      <c r="G5" s="5"/>
      <c r="H5" s="5"/>
      <c r="I5" s="5"/>
    </row>
    <row r="6" spans="1:9" x14ac:dyDescent="0.25">
      <c r="A6" s="3" t="s">
        <v>15</v>
      </c>
      <c r="B6" s="4" t="s">
        <v>14</v>
      </c>
      <c r="C6" s="5"/>
      <c r="D6" s="5"/>
      <c r="E6" s="5"/>
      <c r="F6" s="5"/>
      <c r="G6" s="5"/>
      <c r="H6" s="5"/>
      <c r="I6" s="5"/>
    </row>
    <row r="7" spans="1:9" x14ac:dyDescent="0.25">
      <c r="A7" s="3" t="s">
        <v>16</v>
      </c>
      <c r="B7" s="5"/>
      <c r="C7" s="5"/>
      <c r="D7" s="5"/>
      <c r="E7" s="5"/>
      <c r="F7" s="5"/>
      <c r="G7" s="5"/>
      <c r="H7" s="5"/>
      <c r="I7" s="5"/>
    </row>
    <row r="8" spans="1:9" ht="15.75" x14ac:dyDescent="0.25">
      <c r="A8" s="15" t="s">
        <v>27</v>
      </c>
      <c r="B8" s="4">
        <v>1</v>
      </c>
      <c r="C8" s="4">
        <v>1</v>
      </c>
      <c r="D8" s="4">
        <f>B8*C8</f>
        <v>1</v>
      </c>
      <c r="E8" s="4">
        <v>41</v>
      </c>
      <c r="F8" s="4">
        <f>D8*E8</f>
        <v>41</v>
      </c>
      <c r="G8" s="4">
        <f>F8*0.05</f>
        <v>2.0500000000000003</v>
      </c>
      <c r="H8" s="4">
        <f>F8*0.1</f>
        <v>4.1000000000000005</v>
      </c>
      <c r="I8" s="6">
        <f>$F$2*F8+$G$2*G8+$H$2*H8</f>
        <v>4954.0505000000012</v>
      </c>
    </row>
    <row r="9" spans="1:9" ht="15.75" x14ac:dyDescent="0.25">
      <c r="A9" s="15" t="s">
        <v>28</v>
      </c>
      <c r="B9" s="5"/>
      <c r="C9" s="5"/>
      <c r="D9" s="4"/>
      <c r="E9" s="5"/>
      <c r="F9" s="5"/>
      <c r="G9" s="5"/>
      <c r="H9" s="5"/>
      <c r="I9" s="5"/>
    </row>
    <row r="10" spans="1:9" ht="15.75" x14ac:dyDescent="0.25">
      <c r="A10" s="16" t="s">
        <v>29</v>
      </c>
      <c r="B10" s="4">
        <v>160</v>
      </c>
      <c r="C10" s="4">
        <v>1</v>
      </c>
      <c r="D10" s="4">
        <f t="shared" ref="D10:D24" si="0">B10*C10</f>
        <v>160</v>
      </c>
      <c r="E10" s="4">
        <v>0</v>
      </c>
      <c r="F10" s="4">
        <f t="shared" ref="F10:F24" si="1">D10*E10</f>
        <v>0</v>
      </c>
      <c r="G10" s="4">
        <f t="shared" ref="G10:G24" si="2">F10*0.05</f>
        <v>0</v>
      </c>
      <c r="H10" s="4">
        <f t="shared" ref="H10:H24" si="3">F10*0.1</f>
        <v>0</v>
      </c>
      <c r="I10" s="7">
        <f t="shared" ref="I10:I24" si="4">$F$2*F10+$G$2*G10+$H$2*H10</f>
        <v>0</v>
      </c>
    </row>
    <row r="11" spans="1:9" ht="15.75" x14ac:dyDescent="0.25">
      <c r="A11" s="16" t="s">
        <v>30</v>
      </c>
      <c r="B11" s="4">
        <v>160</v>
      </c>
      <c r="C11" s="4">
        <v>0.2</v>
      </c>
      <c r="D11" s="4">
        <f t="shared" si="0"/>
        <v>32</v>
      </c>
      <c r="E11" s="4">
        <v>0</v>
      </c>
      <c r="F11" s="4">
        <f t="shared" si="1"/>
        <v>0</v>
      </c>
      <c r="G11" s="4">
        <f t="shared" si="2"/>
        <v>0</v>
      </c>
      <c r="H11" s="4">
        <f t="shared" si="3"/>
        <v>0</v>
      </c>
      <c r="I11" s="7">
        <f t="shared" si="4"/>
        <v>0</v>
      </c>
    </row>
    <row r="12" spans="1:9" x14ac:dyDescent="0.25">
      <c r="A12" s="15" t="s">
        <v>31</v>
      </c>
      <c r="B12" s="4" t="s">
        <v>22</v>
      </c>
      <c r="C12" s="5"/>
      <c r="D12" s="4"/>
      <c r="E12" s="5"/>
      <c r="F12" s="5"/>
      <c r="G12" s="5"/>
      <c r="H12" s="5"/>
      <c r="I12" s="5"/>
    </row>
    <row r="13" spans="1:9" x14ac:dyDescent="0.25">
      <c r="A13" s="15" t="s">
        <v>32</v>
      </c>
      <c r="B13" s="4" t="s">
        <v>22</v>
      </c>
      <c r="C13" s="5"/>
      <c r="D13" s="4"/>
      <c r="E13" s="5"/>
      <c r="F13" s="5"/>
      <c r="G13" s="5"/>
      <c r="H13" s="5"/>
      <c r="I13" s="5"/>
    </row>
    <row r="14" spans="1:9" x14ac:dyDescent="0.25">
      <c r="A14" s="15" t="s">
        <v>33</v>
      </c>
      <c r="B14" s="5"/>
      <c r="C14" s="5"/>
      <c r="D14" s="4"/>
      <c r="E14" s="5"/>
      <c r="F14" s="5"/>
      <c r="G14" s="5"/>
      <c r="H14" s="5"/>
      <c r="I14" s="5"/>
    </row>
    <row r="15" spans="1:9" x14ac:dyDescent="0.25">
      <c r="A15" s="16" t="s">
        <v>34</v>
      </c>
      <c r="B15" s="4">
        <v>2</v>
      </c>
      <c r="C15" s="4">
        <v>1</v>
      </c>
      <c r="D15" s="4">
        <f t="shared" si="0"/>
        <v>2</v>
      </c>
      <c r="E15" s="4">
        <v>0</v>
      </c>
      <c r="F15" s="4">
        <f t="shared" si="1"/>
        <v>0</v>
      </c>
      <c r="G15" s="4">
        <f t="shared" si="2"/>
        <v>0</v>
      </c>
      <c r="H15" s="4">
        <f t="shared" si="3"/>
        <v>0</v>
      </c>
      <c r="I15" s="7">
        <f t="shared" si="4"/>
        <v>0</v>
      </c>
    </row>
    <row r="16" spans="1:9" ht="15.75" x14ac:dyDescent="0.25">
      <c r="A16" s="16" t="s">
        <v>35</v>
      </c>
      <c r="B16" s="4">
        <v>2</v>
      </c>
      <c r="C16" s="4">
        <v>1</v>
      </c>
      <c r="D16" s="4">
        <f t="shared" si="0"/>
        <v>2</v>
      </c>
      <c r="E16" s="4">
        <v>0</v>
      </c>
      <c r="F16" s="4">
        <f t="shared" si="1"/>
        <v>0</v>
      </c>
      <c r="G16" s="4">
        <f t="shared" si="2"/>
        <v>0</v>
      </c>
      <c r="H16" s="4">
        <f t="shared" si="3"/>
        <v>0</v>
      </c>
      <c r="I16" s="7">
        <f t="shared" si="4"/>
        <v>0</v>
      </c>
    </row>
    <row r="17" spans="1:9" x14ac:dyDescent="0.25">
      <c r="A17" s="16" t="s">
        <v>36</v>
      </c>
      <c r="B17" s="4">
        <v>2</v>
      </c>
      <c r="C17" s="4">
        <v>1</v>
      </c>
      <c r="D17" s="4">
        <f t="shared" si="0"/>
        <v>2</v>
      </c>
      <c r="E17" s="4">
        <v>0</v>
      </c>
      <c r="F17" s="4">
        <f t="shared" si="1"/>
        <v>0</v>
      </c>
      <c r="G17" s="4">
        <f t="shared" si="2"/>
        <v>0</v>
      </c>
      <c r="H17" s="4">
        <f t="shared" si="3"/>
        <v>0</v>
      </c>
      <c r="I17" s="7">
        <f t="shared" si="4"/>
        <v>0</v>
      </c>
    </row>
    <row r="18" spans="1:9" ht="15.75" x14ac:dyDescent="0.25">
      <c r="A18" s="16" t="s">
        <v>37</v>
      </c>
      <c r="B18" s="4">
        <v>2</v>
      </c>
      <c r="C18" s="4">
        <v>1</v>
      </c>
      <c r="D18" s="4">
        <f t="shared" si="0"/>
        <v>2</v>
      </c>
      <c r="E18" s="4">
        <v>0</v>
      </c>
      <c r="F18" s="4">
        <f t="shared" si="1"/>
        <v>0</v>
      </c>
      <c r="G18" s="4">
        <f t="shared" si="2"/>
        <v>0</v>
      </c>
      <c r="H18" s="4">
        <f t="shared" si="3"/>
        <v>0</v>
      </c>
      <c r="I18" s="7">
        <f t="shared" si="4"/>
        <v>0</v>
      </c>
    </row>
    <row r="19" spans="1:9" x14ac:dyDescent="0.25">
      <c r="A19" s="16" t="s">
        <v>38</v>
      </c>
      <c r="B19" s="4">
        <v>2</v>
      </c>
      <c r="C19" s="4">
        <v>1</v>
      </c>
      <c r="D19" s="4">
        <f t="shared" si="0"/>
        <v>2</v>
      </c>
      <c r="E19" s="4">
        <v>0</v>
      </c>
      <c r="F19" s="4">
        <f t="shared" si="1"/>
        <v>0</v>
      </c>
      <c r="G19" s="4">
        <f t="shared" si="2"/>
        <v>0</v>
      </c>
      <c r="H19" s="4">
        <f t="shared" si="3"/>
        <v>0</v>
      </c>
      <c r="I19" s="7">
        <f t="shared" si="4"/>
        <v>0</v>
      </c>
    </row>
    <row r="20" spans="1:9" x14ac:dyDescent="0.25">
      <c r="A20" s="16" t="s">
        <v>39</v>
      </c>
      <c r="B20" s="4" t="s">
        <v>22</v>
      </c>
      <c r="C20" s="5"/>
      <c r="D20" s="4"/>
      <c r="E20" s="5"/>
      <c r="F20" s="5"/>
      <c r="G20" s="5"/>
      <c r="H20" s="5"/>
      <c r="I20" s="5"/>
    </row>
    <row r="21" spans="1:9" x14ac:dyDescent="0.25">
      <c r="A21" s="16" t="s">
        <v>40</v>
      </c>
      <c r="B21" s="4" t="s">
        <v>22</v>
      </c>
      <c r="C21" s="5"/>
      <c r="D21" s="4"/>
      <c r="E21" s="5"/>
      <c r="F21" s="5"/>
      <c r="G21" s="5"/>
      <c r="H21" s="5"/>
      <c r="I21" s="5"/>
    </row>
    <row r="22" spans="1:9" x14ac:dyDescent="0.25">
      <c r="A22" s="16" t="s">
        <v>41</v>
      </c>
      <c r="B22" s="4">
        <v>4</v>
      </c>
      <c r="C22" s="4">
        <v>1</v>
      </c>
      <c r="D22" s="4">
        <f t="shared" si="0"/>
        <v>4</v>
      </c>
      <c r="E22" s="4">
        <v>0</v>
      </c>
      <c r="F22" s="4">
        <f t="shared" si="1"/>
        <v>0</v>
      </c>
      <c r="G22" s="4">
        <f t="shared" si="2"/>
        <v>0</v>
      </c>
      <c r="H22" s="4">
        <f t="shared" si="3"/>
        <v>0</v>
      </c>
      <c r="I22" s="7">
        <f t="shared" si="4"/>
        <v>0</v>
      </c>
    </row>
    <row r="23" spans="1:9" ht="15.75" x14ac:dyDescent="0.25">
      <c r="A23" s="16" t="s">
        <v>42</v>
      </c>
      <c r="B23" s="4">
        <v>2</v>
      </c>
      <c r="C23" s="4">
        <v>1</v>
      </c>
      <c r="D23" s="4">
        <f t="shared" si="0"/>
        <v>2</v>
      </c>
      <c r="E23" s="4">
        <v>21</v>
      </c>
      <c r="F23" s="4">
        <f t="shared" si="1"/>
        <v>42</v>
      </c>
      <c r="G23" s="4">
        <f t="shared" si="2"/>
        <v>2.1</v>
      </c>
      <c r="H23" s="4">
        <f t="shared" si="3"/>
        <v>4.2</v>
      </c>
      <c r="I23" s="8">
        <f t="shared" si="4"/>
        <v>5074.8810000000003</v>
      </c>
    </row>
    <row r="24" spans="1:9" x14ac:dyDescent="0.25">
      <c r="A24" s="16" t="s">
        <v>43</v>
      </c>
      <c r="B24" s="4">
        <v>8</v>
      </c>
      <c r="C24" s="4">
        <v>2</v>
      </c>
      <c r="D24" s="4">
        <f t="shared" si="0"/>
        <v>16</v>
      </c>
      <c r="E24" s="4">
        <v>41</v>
      </c>
      <c r="F24" s="4">
        <f t="shared" si="1"/>
        <v>656</v>
      </c>
      <c r="G24" s="4">
        <f t="shared" si="2"/>
        <v>32.800000000000004</v>
      </c>
      <c r="H24" s="4">
        <f t="shared" si="3"/>
        <v>65.600000000000009</v>
      </c>
      <c r="I24" s="8">
        <f t="shared" si="4"/>
        <v>79264.808000000019</v>
      </c>
    </row>
    <row r="25" spans="1:9" x14ac:dyDescent="0.25">
      <c r="A25" s="9" t="s">
        <v>25</v>
      </c>
      <c r="B25" s="5"/>
      <c r="C25" s="5"/>
      <c r="D25" s="5"/>
      <c r="E25" s="5"/>
      <c r="F25" s="21">
        <f>SUM(F5:H24)</f>
        <v>849.85</v>
      </c>
      <c r="G25" s="21"/>
      <c r="H25" s="21"/>
      <c r="I25" s="14">
        <f>SUM(I5:I24)</f>
        <v>89293.739500000025</v>
      </c>
    </row>
    <row r="26" spans="1:9" x14ac:dyDescent="0.25">
      <c r="A26" s="3" t="s">
        <v>17</v>
      </c>
      <c r="B26" s="5"/>
      <c r="C26" s="5"/>
      <c r="D26" s="5"/>
      <c r="E26" s="5"/>
      <c r="F26" s="5"/>
      <c r="G26" s="5"/>
      <c r="H26" s="13"/>
      <c r="I26" s="5"/>
    </row>
    <row r="27" spans="1:9" x14ac:dyDescent="0.25">
      <c r="A27" s="15" t="s">
        <v>60</v>
      </c>
      <c r="B27" s="4" t="s">
        <v>23</v>
      </c>
      <c r="C27" s="5"/>
      <c r="D27" s="5"/>
      <c r="E27" s="5"/>
      <c r="F27" s="5"/>
      <c r="G27" s="5"/>
      <c r="H27" s="13"/>
      <c r="I27" s="5"/>
    </row>
    <row r="28" spans="1:9" x14ac:dyDescent="0.25">
      <c r="A28" s="15" t="s">
        <v>44</v>
      </c>
      <c r="B28" s="4" t="s">
        <v>22</v>
      </c>
      <c r="C28" s="5"/>
      <c r="D28" s="5"/>
      <c r="E28" s="5"/>
      <c r="F28" s="5"/>
      <c r="G28" s="5"/>
      <c r="H28" s="13"/>
      <c r="I28" s="5"/>
    </row>
    <row r="29" spans="1:9" x14ac:dyDescent="0.25">
      <c r="A29" s="15" t="s">
        <v>45</v>
      </c>
      <c r="B29" s="4" t="s">
        <v>22</v>
      </c>
      <c r="C29" s="5"/>
      <c r="D29" s="5"/>
      <c r="E29" s="5"/>
      <c r="F29" s="5"/>
      <c r="G29" s="5"/>
      <c r="H29" s="13"/>
      <c r="I29" s="5"/>
    </row>
    <row r="30" spans="1:9" x14ac:dyDescent="0.25">
      <c r="A30" s="15" t="s">
        <v>46</v>
      </c>
      <c r="B30" s="4" t="s">
        <v>14</v>
      </c>
      <c r="C30" s="5"/>
      <c r="D30" s="5"/>
      <c r="E30" s="5"/>
      <c r="F30" s="5"/>
      <c r="G30" s="5"/>
      <c r="H30" s="13"/>
      <c r="I30" s="5"/>
    </row>
    <row r="31" spans="1:9" x14ac:dyDescent="0.25">
      <c r="A31" s="15" t="s">
        <v>47</v>
      </c>
      <c r="B31" s="4" t="s">
        <v>24</v>
      </c>
      <c r="C31" s="5"/>
      <c r="D31" s="5"/>
      <c r="E31" s="5"/>
      <c r="F31" s="5"/>
      <c r="G31" s="5"/>
      <c r="H31" s="13"/>
      <c r="I31" s="5"/>
    </row>
    <row r="32" spans="1:9" x14ac:dyDescent="0.25">
      <c r="A32" s="15" t="s">
        <v>48</v>
      </c>
      <c r="B32" s="4" t="s">
        <v>14</v>
      </c>
      <c r="C32" s="5"/>
      <c r="D32" s="5"/>
      <c r="E32" s="5"/>
      <c r="F32" s="5"/>
      <c r="G32" s="5"/>
      <c r="H32" s="13"/>
      <c r="I32" s="5"/>
    </row>
    <row r="33" spans="1:12" x14ac:dyDescent="0.25">
      <c r="A33" s="15" t="s">
        <v>49</v>
      </c>
      <c r="B33" s="4" t="s">
        <v>14</v>
      </c>
      <c r="C33" s="5"/>
      <c r="D33" s="5"/>
      <c r="E33" s="5"/>
      <c r="F33" s="5"/>
      <c r="G33" s="5"/>
      <c r="H33" s="13"/>
      <c r="I33" s="5"/>
    </row>
    <row r="34" spans="1:12" x14ac:dyDescent="0.25">
      <c r="A34" s="9" t="s">
        <v>26</v>
      </c>
      <c r="B34" s="5"/>
      <c r="C34" s="5"/>
      <c r="D34" s="5"/>
      <c r="E34" s="5"/>
      <c r="F34" s="22">
        <v>0</v>
      </c>
      <c r="G34" s="22"/>
      <c r="H34" s="22"/>
      <c r="I34" s="11">
        <v>0</v>
      </c>
      <c r="K34" t="s">
        <v>103</v>
      </c>
      <c r="L34" t="s">
        <v>104</v>
      </c>
    </row>
    <row r="35" spans="1:12" ht="15.75" x14ac:dyDescent="0.25">
      <c r="A35" s="10" t="s">
        <v>61</v>
      </c>
      <c r="B35" s="5"/>
      <c r="C35" s="5"/>
      <c r="D35" s="5"/>
      <c r="E35" s="5"/>
      <c r="F35" s="21">
        <f>ROUND(F25+F34,0)</f>
        <v>850</v>
      </c>
      <c r="G35" s="22"/>
      <c r="H35" s="22"/>
      <c r="I35" s="11">
        <f>ROUND(I25+I34,-2)</f>
        <v>89300</v>
      </c>
      <c r="K35">
        <v>103</v>
      </c>
      <c r="L35">
        <f>F35/K35</f>
        <v>8.2524271844660202</v>
      </c>
    </row>
    <row r="36" spans="1:12" ht="15.75" x14ac:dyDescent="0.25">
      <c r="A36" s="10" t="s">
        <v>62</v>
      </c>
      <c r="B36" s="4"/>
      <c r="C36" s="4"/>
      <c r="D36" s="4"/>
      <c r="E36" s="4"/>
      <c r="F36" s="4"/>
      <c r="G36" s="4"/>
      <c r="H36" s="4"/>
      <c r="I36" s="11">
        <v>238000</v>
      </c>
    </row>
    <row r="37" spans="1:12" ht="15.75" x14ac:dyDescent="0.25">
      <c r="A37" s="10" t="s">
        <v>63</v>
      </c>
      <c r="B37" s="4"/>
      <c r="C37" s="4"/>
      <c r="D37" s="4"/>
      <c r="E37" s="4"/>
      <c r="F37" s="12"/>
      <c r="G37" s="12"/>
      <c r="H37" s="12"/>
      <c r="I37" s="11">
        <f>ROUND(I35+I36,-3)</f>
        <v>327000</v>
      </c>
    </row>
    <row r="39" spans="1:12" x14ac:dyDescent="0.25">
      <c r="A39" s="17" t="s">
        <v>50</v>
      </c>
    </row>
    <row r="40" spans="1:12" ht="15.75" x14ac:dyDescent="0.25">
      <c r="A40" s="18" t="s">
        <v>51</v>
      </c>
    </row>
    <row r="41" spans="1:12" ht="15.75" x14ac:dyDescent="0.25">
      <c r="A41" s="18" t="s">
        <v>59</v>
      </c>
    </row>
    <row r="42" spans="1:12" ht="15.75" x14ac:dyDescent="0.25">
      <c r="A42" s="18" t="s">
        <v>58</v>
      </c>
    </row>
    <row r="43" spans="1:12" ht="15.75" x14ac:dyDescent="0.25">
      <c r="A43" s="18" t="s">
        <v>52</v>
      </c>
    </row>
    <row r="44" spans="1:12" ht="15.75" x14ac:dyDescent="0.25">
      <c r="A44" s="18" t="s">
        <v>53</v>
      </c>
    </row>
    <row r="45" spans="1:12" ht="15.75" x14ac:dyDescent="0.25">
      <c r="A45" s="18" t="s">
        <v>54</v>
      </c>
    </row>
    <row r="46" spans="1:12" ht="15.75" x14ac:dyDescent="0.25">
      <c r="A46" s="18" t="s">
        <v>55</v>
      </c>
    </row>
    <row r="47" spans="1:12" ht="15.75" x14ac:dyDescent="0.25">
      <c r="A47" s="18" t="s">
        <v>56</v>
      </c>
    </row>
    <row r="48" spans="1:12" ht="15.75" x14ac:dyDescent="0.25">
      <c r="A48" s="18" t="s">
        <v>64</v>
      </c>
    </row>
  </sheetData>
  <mergeCells count="4">
    <mergeCell ref="F35:H35"/>
    <mergeCell ref="F34:H34"/>
    <mergeCell ref="F25:H25"/>
    <mergeCell ref="A3:A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21" sqref="I21"/>
    </sheetView>
  </sheetViews>
  <sheetFormatPr defaultRowHeight="15" x14ac:dyDescent="0.25"/>
  <cols>
    <col min="1" max="1" width="51.85546875" customWidth="1"/>
    <col min="2" max="2" width="10.28515625" customWidth="1"/>
    <col min="3" max="3" width="11.42578125" customWidth="1"/>
  </cols>
  <sheetData>
    <row r="1" spans="1:9" ht="15.75" x14ac:dyDescent="0.25">
      <c r="A1" s="19" t="s">
        <v>65</v>
      </c>
    </row>
    <row r="2" spans="1:9" x14ac:dyDescent="0.25">
      <c r="F2">
        <v>48.08</v>
      </c>
      <c r="G2">
        <v>64.8</v>
      </c>
      <c r="H2">
        <v>26.02</v>
      </c>
    </row>
    <row r="3" spans="1:9" x14ac:dyDescent="0.25">
      <c r="A3" s="23" t="s">
        <v>66</v>
      </c>
      <c r="B3" s="2" t="s">
        <v>2</v>
      </c>
      <c r="C3" s="2" t="s">
        <v>4</v>
      </c>
      <c r="D3" s="2" t="s">
        <v>6</v>
      </c>
      <c r="E3" s="2" t="s">
        <v>69</v>
      </c>
      <c r="F3" s="2" t="s">
        <v>8</v>
      </c>
      <c r="G3" s="2" t="s">
        <v>19</v>
      </c>
      <c r="H3" s="2" t="s">
        <v>89</v>
      </c>
      <c r="I3" s="2" t="s">
        <v>11</v>
      </c>
    </row>
    <row r="4" spans="1:9" ht="76.5" x14ac:dyDescent="0.25">
      <c r="A4" s="23"/>
      <c r="B4" s="2" t="s">
        <v>67</v>
      </c>
      <c r="C4" s="2" t="s">
        <v>68</v>
      </c>
      <c r="D4" s="2" t="s">
        <v>87</v>
      </c>
      <c r="E4" s="2" t="s">
        <v>70</v>
      </c>
      <c r="F4" s="2" t="s">
        <v>88</v>
      </c>
      <c r="G4" s="2" t="s">
        <v>90</v>
      </c>
      <c r="H4" s="2" t="s">
        <v>91</v>
      </c>
      <c r="I4" s="2" t="s">
        <v>71</v>
      </c>
    </row>
    <row r="5" spans="1:9" x14ac:dyDescent="0.25">
      <c r="A5" s="3" t="s">
        <v>72</v>
      </c>
      <c r="B5" s="5"/>
      <c r="C5" s="5"/>
      <c r="D5" s="5"/>
      <c r="E5" s="5"/>
      <c r="F5" s="5"/>
      <c r="G5" s="5"/>
      <c r="H5" s="5"/>
      <c r="I5" s="20"/>
    </row>
    <row r="6" spans="1:9" ht="15.75" x14ac:dyDescent="0.25">
      <c r="A6" s="15" t="s">
        <v>73</v>
      </c>
      <c r="B6" s="4">
        <v>40</v>
      </c>
      <c r="C6" s="4">
        <v>1</v>
      </c>
      <c r="D6" s="4">
        <f>B6*C6</f>
        <v>40</v>
      </c>
      <c r="E6" s="4">
        <v>0</v>
      </c>
      <c r="F6" s="4">
        <f>D6*E6</f>
        <v>0</v>
      </c>
      <c r="G6" s="4">
        <f>F6*0.05</f>
        <v>0</v>
      </c>
      <c r="H6" s="4">
        <f>F6*0.1</f>
        <v>0</v>
      </c>
      <c r="I6" s="7">
        <f>$F$2*F6+$G$2*G6+$H$2*H6</f>
        <v>0</v>
      </c>
    </row>
    <row r="7" spans="1:9" x14ac:dyDescent="0.25">
      <c r="A7" s="3" t="s">
        <v>74</v>
      </c>
      <c r="B7" s="5"/>
      <c r="C7" s="5"/>
      <c r="D7" s="4"/>
      <c r="E7" s="5"/>
      <c r="F7" s="4"/>
      <c r="G7" s="4"/>
      <c r="H7" s="4"/>
      <c r="I7" s="7"/>
    </row>
    <row r="8" spans="1:9" ht="15.75" x14ac:dyDescent="0.25">
      <c r="A8" s="15" t="s">
        <v>101</v>
      </c>
      <c r="B8" s="4">
        <v>40</v>
      </c>
      <c r="C8" s="4">
        <v>0.2</v>
      </c>
      <c r="D8" s="4">
        <f t="shared" ref="D8:D20" si="0">B8*C8</f>
        <v>8</v>
      </c>
      <c r="E8" s="4">
        <v>0</v>
      </c>
      <c r="F8" s="4">
        <f t="shared" ref="F8:F16" si="1">D8*E8</f>
        <v>0</v>
      </c>
      <c r="G8" s="4">
        <f t="shared" ref="G8:G20" si="2">F8*0.05</f>
        <v>0</v>
      </c>
      <c r="H8" s="4">
        <f t="shared" ref="H8:H16" si="3">F8*0.1</f>
        <v>0</v>
      </c>
      <c r="I8" s="7">
        <f t="shared" ref="I8:I16" si="4">$F$2*F8+$G$2*G8+$H$2*H8</f>
        <v>0</v>
      </c>
    </row>
    <row r="9" spans="1:9" x14ac:dyDescent="0.25">
      <c r="A9" s="3" t="s">
        <v>75</v>
      </c>
      <c r="B9" s="5"/>
      <c r="C9" s="5"/>
      <c r="D9" s="4"/>
      <c r="E9" s="5"/>
      <c r="F9" s="4"/>
      <c r="G9" s="4"/>
      <c r="H9" s="4"/>
      <c r="I9" s="7"/>
    </row>
    <row r="10" spans="1:9" x14ac:dyDescent="0.25">
      <c r="A10" s="15" t="s">
        <v>76</v>
      </c>
      <c r="B10" s="5"/>
      <c r="C10" s="4" t="s">
        <v>77</v>
      </c>
      <c r="D10" s="4"/>
      <c r="E10" s="5"/>
      <c r="F10" s="4"/>
      <c r="G10" s="4"/>
      <c r="H10" s="4"/>
      <c r="I10" s="7"/>
    </row>
    <row r="11" spans="1:9" ht="15.75" x14ac:dyDescent="0.25">
      <c r="A11" s="16" t="s">
        <v>78</v>
      </c>
      <c r="B11" s="4">
        <v>2</v>
      </c>
      <c r="C11" s="4">
        <v>1</v>
      </c>
      <c r="D11" s="4">
        <f t="shared" si="0"/>
        <v>2</v>
      </c>
      <c r="E11" s="4">
        <v>0</v>
      </c>
      <c r="F11" s="4">
        <f t="shared" si="1"/>
        <v>0</v>
      </c>
      <c r="G11" s="4">
        <f t="shared" si="2"/>
        <v>0</v>
      </c>
      <c r="H11" s="4">
        <f t="shared" si="3"/>
        <v>0</v>
      </c>
      <c r="I11" s="7">
        <f t="shared" si="4"/>
        <v>0</v>
      </c>
    </row>
    <row r="12" spans="1:9" ht="15.75" x14ac:dyDescent="0.25">
      <c r="A12" s="16" t="s">
        <v>35</v>
      </c>
      <c r="B12" s="4">
        <v>0.5</v>
      </c>
      <c r="C12" s="4">
        <v>1</v>
      </c>
      <c r="D12" s="4">
        <f t="shared" si="0"/>
        <v>0.5</v>
      </c>
      <c r="E12" s="4">
        <v>0</v>
      </c>
      <c r="F12" s="4">
        <f t="shared" si="1"/>
        <v>0</v>
      </c>
      <c r="G12" s="4">
        <f t="shared" si="2"/>
        <v>0</v>
      </c>
      <c r="H12" s="4">
        <f t="shared" si="3"/>
        <v>0</v>
      </c>
      <c r="I12" s="7">
        <f t="shared" si="4"/>
        <v>0</v>
      </c>
    </row>
    <row r="13" spans="1:9" ht="15.75" x14ac:dyDescent="0.25">
      <c r="A13" s="16" t="s">
        <v>79</v>
      </c>
      <c r="B13" s="4">
        <v>0.5</v>
      </c>
      <c r="C13" s="4">
        <v>1</v>
      </c>
      <c r="D13" s="4">
        <f t="shared" si="0"/>
        <v>0.5</v>
      </c>
      <c r="E13" s="4">
        <v>0</v>
      </c>
      <c r="F13" s="4">
        <f t="shared" si="1"/>
        <v>0</v>
      </c>
      <c r="G13" s="4">
        <f t="shared" si="2"/>
        <v>0</v>
      </c>
      <c r="H13" s="4">
        <f t="shared" si="3"/>
        <v>0</v>
      </c>
      <c r="I13" s="7">
        <f t="shared" si="4"/>
        <v>0</v>
      </c>
    </row>
    <row r="14" spans="1:9" ht="15.75" x14ac:dyDescent="0.25">
      <c r="A14" s="16" t="s">
        <v>80</v>
      </c>
      <c r="B14" s="4">
        <v>0.5</v>
      </c>
      <c r="C14" s="4">
        <v>1</v>
      </c>
      <c r="D14" s="4">
        <f t="shared" si="0"/>
        <v>0.5</v>
      </c>
      <c r="E14" s="4">
        <v>0</v>
      </c>
      <c r="F14" s="4">
        <f t="shared" si="1"/>
        <v>0</v>
      </c>
      <c r="G14" s="4">
        <f t="shared" si="2"/>
        <v>0</v>
      </c>
      <c r="H14" s="4">
        <f t="shared" si="3"/>
        <v>0</v>
      </c>
      <c r="I14" s="7">
        <f t="shared" si="4"/>
        <v>0</v>
      </c>
    </row>
    <row r="15" spans="1:9" ht="15.75" x14ac:dyDescent="0.25">
      <c r="A15" s="16" t="s">
        <v>81</v>
      </c>
      <c r="B15" s="4">
        <v>0.5</v>
      </c>
      <c r="C15" s="4">
        <v>1.2</v>
      </c>
      <c r="D15" s="4">
        <f t="shared" si="0"/>
        <v>0.6</v>
      </c>
      <c r="E15" s="4">
        <v>0</v>
      </c>
      <c r="F15" s="4">
        <f t="shared" si="1"/>
        <v>0</v>
      </c>
      <c r="G15" s="4">
        <f t="shared" si="2"/>
        <v>0</v>
      </c>
      <c r="H15" s="4">
        <f t="shared" si="3"/>
        <v>0</v>
      </c>
      <c r="I15" s="7">
        <f t="shared" si="4"/>
        <v>0</v>
      </c>
    </row>
    <row r="16" spans="1:9" ht="15.75" x14ac:dyDescent="0.25">
      <c r="A16" s="16" t="s">
        <v>82</v>
      </c>
      <c r="B16" s="4">
        <v>8</v>
      </c>
      <c r="C16" s="4">
        <v>1.2</v>
      </c>
      <c r="D16" s="4">
        <f t="shared" si="0"/>
        <v>9.6</v>
      </c>
      <c r="E16" s="4">
        <v>0</v>
      </c>
      <c r="F16" s="4">
        <f t="shared" si="1"/>
        <v>0</v>
      </c>
      <c r="G16" s="4">
        <f t="shared" si="2"/>
        <v>0</v>
      </c>
      <c r="H16" s="4">
        <f t="shared" si="3"/>
        <v>0</v>
      </c>
      <c r="I16" s="7">
        <f t="shared" si="4"/>
        <v>0</v>
      </c>
    </row>
    <row r="17" spans="1:9" x14ac:dyDescent="0.25">
      <c r="A17" s="16" t="s">
        <v>83</v>
      </c>
      <c r="B17" s="3" t="s">
        <v>102</v>
      </c>
      <c r="C17" s="3"/>
      <c r="D17" s="3"/>
      <c r="E17" s="3"/>
      <c r="F17" s="3"/>
      <c r="G17" s="3"/>
      <c r="H17" s="3"/>
      <c r="I17" s="3"/>
    </row>
    <row r="18" spans="1:9" x14ac:dyDescent="0.25">
      <c r="A18" s="16" t="s">
        <v>84</v>
      </c>
      <c r="B18" s="4">
        <v>4</v>
      </c>
      <c r="C18" s="4">
        <v>1</v>
      </c>
      <c r="D18" s="4">
        <f t="shared" si="0"/>
        <v>4</v>
      </c>
      <c r="E18" s="4">
        <v>0</v>
      </c>
      <c r="F18" s="4">
        <f t="shared" ref="F18" si="5">D18*E18</f>
        <v>0</v>
      </c>
      <c r="G18" s="4">
        <f t="shared" si="2"/>
        <v>0</v>
      </c>
      <c r="H18" s="4">
        <f t="shared" ref="H18" si="6">F18*0.1</f>
        <v>0</v>
      </c>
      <c r="I18" s="7">
        <f t="shared" ref="I18" si="7">$F$2*F18+$G$2*G18+$H$2*H18</f>
        <v>0</v>
      </c>
    </row>
    <row r="19" spans="1:9" ht="15.75" x14ac:dyDescent="0.25">
      <c r="A19" s="16" t="s">
        <v>85</v>
      </c>
      <c r="B19" s="4">
        <v>2</v>
      </c>
      <c r="C19" s="4">
        <v>1</v>
      </c>
      <c r="D19" s="4">
        <f t="shared" si="0"/>
        <v>2</v>
      </c>
      <c r="E19" s="4">
        <v>21</v>
      </c>
      <c r="F19" s="4">
        <f t="shared" ref="F19:F20" si="8">D19*E19</f>
        <v>42</v>
      </c>
      <c r="G19" s="4">
        <f t="shared" si="2"/>
        <v>2.1</v>
      </c>
      <c r="H19" s="4">
        <f t="shared" ref="H19:H20" si="9">F19*0.1</f>
        <v>4.2</v>
      </c>
      <c r="I19" s="6">
        <f t="shared" ref="I19:I20" si="10">$F$2*F19+$G$2*G19+$H$2*H19</f>
        <v>2264.7240000000002</v>
      </c>
    </row>
    <row r="20" spans="1:9" x14ac:dyDescent="0.25">
      <c r="A20" s="16" t="s">
        <v>86</v>
      </c>
      <c r="B20" s="4">
        <v>4</v>
      </c>
      <c r="C20" s="4">
        <v>2</v>
      </c>
      <c r="D20" s="4">
        <f t="shared" si="0"/>
        <v>8</v>
      </c>
      <c r="E20" s="4">
        <v>41</v>
      </c>
      <c r="F20" s="4">
        <f t="shared" si="8"/>
        <v>328</v>
      </c>
      <c r="G20" s="4">
        <f t="shared" si="2"/>
        <v>16.400000000000002</v>
      </c>
      <c r="H20" s="4">
        <f t="shared" si="9"/>
        <v>32.800000000000004</v>
      </c>
      <c r="I20" s="6">
        <f t="shared" si="10"/>
        <v>17686.415999999997</v>
      </c>
    </row>
    <row r="21" spans="1:9" ht="15.75" x14ac:dyDescent="0.25">
      <c r="A21" s="10" t="s">
        <v>99</v>
      </c>
      <c r="B21" s="5"/>
      <c r="C21" s="5"/>
      <c r="D21" s="5"/>
      <c r="E21" s="5"/>
      <c r="F21" s="22">
        <f>ROUND(SUM(F5:H20),0)</f>
        <v>426</v>
      </c>
      <c r="G21" s="22"/>
      <c r="H21" s="22"/>
      <c r="I21" s="11">
        <f>ROUND(SUM(I5:I20),-2)</f>
        <v>20000</v>
      </c>
    </row>
    <row r="23" spans="1:9" x14ac:dyDescent="0.25">
      <c r="A23" s="17" t="s">
        <v>92</v>
      </c>
    </row>
    <row r="24" spans="1:9" ht="15.75" x14ac:dyDescent="0.25">
      <c r="A24" s="18" t="s">
        <v>93</v>
      </c>
    </row>
    <row r="25" spans="1:9" ht="15.75" x14ac:dyDescent="0.25">
      <c r="A25" s="18" t="s">
        <v>100</v>
      </c>
    </row>
    <row r="26" spans="1:9" ht="15.75" x14ac:dyDescent="0.25">
      <c r="A26" s="18" t="s">
        <v>94</v>
      </c>
    </row>
    <row r="27" spans="1:9" ht="15.75" x14ac:dyDescent="0.25">
      <c r="A27" s="18" t="s">
        <v>95</v>
      </c>
    </row>
    <row r="28" spans="1:9" ht="15.75" x14ac:dyDescent="0.25">
      <c r="A28" s="18" t="s">
        <v>96</v>
      </c>
    </row>
    <row r="29" spans="1:9" ht="15.75" x14ac:dyDescent="0.25">
      <c r="A29" s="18" t="s">
        <v>97</v>
      </c>
    </row>
    <row r="30" spans="1:9" ht="15.75" x14ac:dyDescent="0.25">
      <c r="A30" s="18" t="s">
        <v>98</v>
      </c>
    </row>
    <row r="31" spans="1:9" ht="15.75" x14ac:dyDescent="0.25">
      <c r="A31" s="18" t="s">
        <v>56</v>
      </c>
    </row>
    <row r="32" spans="1:9" ht="15.75" x14ac:dyDescent="0.25">
      <c r="A32" s="18" t="s">
        <v>64</v>
      </c>
    </row>
  </sheetData>
  <mergeCells count="2">
    <mergeCell ref="A3:A4"/>
    <mergeCell ref="F21:H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2017-04-28T13:54:41Z</dcterms:created>
  <dcterms:modified xsi:type="dcterms:W3CDTF">2018-04-21T01:16:57Z</dcterms:modified>
</cp:coreProperties>
</file>