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4" rupBuild="16925"/>
  <workbookPr defaultThemeVersion="124226"/>
  <mc:AlternateContent xmlns:mc="http://schemas.openxmlformats.org/markup-compatibility/2006">
    <mc:Choice Requires="x15">
      <x15ac:absPath xmlns:x15ac="http://schemas.microsoft.com/office/spreadsheetml/2010/11/ac" url="C:\Users\Dsalahud\Documents\"/>
    </mc:Choice>
  </mc:AlternateContent>
  <bookViews>
    <workbookView xWindow="210" yWindow="-45" windowWidth="22155" windowHeight="12765" tabRatio="760" firstSheet="1" activeTab="6"/>
  </bookViews>
  <sheets>
    <sheet name="Cover" sheetId="15" r:id="rId1"/>
    <sheet name="Inputs" sheetId="1" r:id="rId2"/>
    <sheet name="Current ICR" sheetId="13" r:id="rId3"/>
    <sheet name="TBL1-YR1" sheetId="2" r:id="rId4"/>
    <sheet name="TBL2-YR2" sheetId="3" r:id="rId5"/>
    <sheet name="TBL3-YR3" sheetId="4" r:id="rId6"/>
    <sheet name="TBL4-SUMMARY" sheetId="14" r:id="rId7"/>
    <sheet name="TBL5-EPA-YR1" sheetId="6" r:id="rId8"/>
    <sheet name="TBL6-EPA-YR2" sheetId="7" r:id="rId9"/>
    <sheet name="TBL7-EPA-YR3" sheetId="8" r:id="rId10"/>
    <sheet name="TBL8-EPA SUMMARY" sheetId="9" r:id="rId11"/>
  </sheets>
  <calcPr calcId="171027"/>
</workbook>
</file>

<file path=xl/calcChain.xml><?xml version="1.0" encoding="utf-8"?>
<calcChain xmlns="http://schemas.openxmlformats.org/spreadsheetml/2006/main">
  <c r="G11" i="2" l="1"/>
  <c r="G24" i="4" l="1"/>
  <c r="E24" i="4"/>
  <c r="H24" i="4" s="1"/>
  <c r="G24" i="3"/>
  <c r="E24" i="3"/>
  <c r="H24" i="3" s="1"/>
  <c r="G24" i="2"/>
  <c r="E24" i="2"/>
  <c r="H24" i="2" s="1"/>
  <c r="J24" i="2" s="1"/>
  <c r="C22" i="14"/>
  <c r="E16" i="8"/>
  <c r="G16" i="8" s="1"/>
  <c r="E14" i="8"/>
  <c r="G14" i="8" s="1"/>
  <c r="E13" i="8"/>
  <c r="G13" i="8" s="1"/>
  <c r="E11" i="8"/>
  <c r="G11" i="8" s="1"/>
  <c r="E10" i="8"/>
  <c r="G10" i="8" s="1"/>
  <c r="I10" i="8" s="1"/>
  <c r="E9" i="8"/>
  <c r="G9" i="8" s="1"/>
  <c r="I9" i="8" s="1"/>
  <c r="E8" i="8"/>
  <c r="G8" i="8" s="1"/>
  <c r="I8" i="8" s="1"/>
  <c r="E16" i="7"/>
  <c r="G16" i="7" s="1"/>
  <c r="E14" i="7"/>
  <c r="G14" i="7" s="1"/>
  <c r="E13" i="7"/>
  <c r="G13" i="7" s="1"/>
  <c r="E11" i="7"/>
  <c r="G11" i="7" s="1"/>
  <c r="E10" i="7"/>
  <c r="G10" i="7" s="1"/>
  <c r="E9" i="7"/>
  <c r="G9" i="7" s="1"/>
  <c r="E8" i="7"/>
  <c r="G8" i="7" s="1"/>
  <c r="G10" i="6"/>
  <c r="H10" i="6" s="1"/>
  <c r="E16" i="6"/>
  <c r="G16" i="6" s="1"/>
  <c r="E14" i="6"/>
  <c r="G14" i="6" s="1"/>
  <c r="E13" i="6"/>
  <c r="G13" i="6" s="1"/>
  <c r="E11" i="6"/>
  <c r="G11" i="6" s="1"/>
  <c r="E10" i="6"/>
  <c r="E9" i="6"/>
  <c r="G9" i="6" s="1"/>
  <c r="H9" i="6" s="1"/>
  <c r="E8" i="6"/>
  <c r="G8" i="6" s="1"/>
  <c r="H8" i="6" s="1"/>
  <c r="G38" i="4"/>
  <c r="E38" i="4"/>
  <c r="H38" i="4" s="1"/>
  <c r="G36" i="4"/>
  <c r="E36" i="4"/>
  <c r="H36" i="4" s="1"/>
  <c r="G35" i="4"/>
  <c r="E35" i="4"/>
  <c r="H35" i="4" s="1"/>
  <c r="H34" i="4"/>
  <c r="J34" i="4" s="1"/>
  <c r="G34" i="4"/>
  <c r="E34" i="4"/>
  <c r="G33" i="4"/>
  <c r="E33" i="4"/>
  <c r="H33" i="4" s="1"/>
  <c r="G32" i="4"/>
  <c r="E32" i="4"/>
  <c r="H32" i="4" s="1"/>
  <c r="G30" i="4"/>
  <c r="E30" i="4"/>
  <c r="H30" i="4" s="1"/>
  <c r="G26" i="4"/>
  <c r="E26" i="4"/>
  <c r="H26" i="4" s="1"/>
  <c r="G25" i="4"/>
  <c r="E25" i="4"/>
  <c r="H25" i="4" s="1"/>
  <c r="J25" i="4" s="1"/>
  <c r="G23" i="4"/>
  <c r="E23" i="4"/>
  <c r="H23" i="4" s="1"/>
  <c r="G22" i="4"/>
  <c r="E22" i="4"/>
  <c r="H22" i="4" s="1"/>
  <c r="J22" i="4" s="1"/>
  <c r="G21" i="4"/>
  <c r="E21" i="4"/>
  <c r="H21" i="4" s="1"/>
  <c r="G20" i="4"/>
  <c r="E20" i="4"/>
  <c r="H20" i="4" s="1"/>
  <c r="G16" i="4"/>
  <c r="E16" i="4"/>
  <c r="H16" i="4" s="1"/>
  <c r="G15" i="4"/>
  <c r="E15" i="4"/>
  <c r="H15" i="4" s="1"/>
  <c r="G14" i="4"/>
  <c r="E14" i="4"/>
  <c r="H14" i="4" s="1"/>
  <c r="H13" i="4"/>
  <c r="J13" i="4" s="1"/>
  <c r="G13" i="4"/>
  <c r="E13" i="4"/>
  <c r="G11" i="4"/>
  <c r="E11" i="4"/>
  <c r="H11" i="4" s="1"/>
  <c r="G10" i="4"/>
  <c r="E10" i="4"/>
  <c r="H10" i="4" s="1"/>
  <c r="G38" i="3"/>
  <c r="E38" i="3"/>
  <c r="H38" i="3" s="1"/>
  <c r="J38" i="3" s="1"/>
  <c r="G36" i="3"/>
  <c r="E36" i="3"/>
  <c r="H36" i="3" s="1"/>
  <c r="G35" i="3"/>
  <c r="E35" i="3"/>
  <c r="H35" i="3" s="1"/>
  <c r="G34" i="3"/>
  <c r="E34" i="3"/>
  <c r="H34" i="3" s="1"/>
  <c r="J34" i="3" s="1"/>
  <c r="G33" i="3"/>
  <c r="E33" i="3"/>
  <c r="H33" i="3" s="1"/>
  <c r="G32" i="3"/>
  <c r="E32" i="3"/>
  <c r="H32" i="3" s="1"/>
  <c r="G30" i="3"/>
  <c r="G39" i="3" s="1"/>
  <c r="E30" i="3"/>
  <c r="H30" i="3" s="1"/>
  <c r="G26" i="3"/>
  <c r="E26" i="3"/>
  <c r="H26" i="3" s="1"/>
  <c r="G25" i="3"/>
  <c r="E25" i="3"/>
  <c r="H25" i="3" s="1"/>
  <c r="J25" i="3" s="1"/>
  <c r="G23" i="3"/>
  <c r="E23" i="3"/>
  <c r="H23" i="3" s="1"/>
  <c r="G22" i="3"/>
  <c r="E22" i="3"/>
  <c r="H22" i="3" s="1"/>
  <c r="G21" i="3"/>
  <c r="E21" i="3"/>
  <c r="H21" i="3" s="1"/>
  <c r="G20" i="3"/>
  <c r="E20" i="3"/>
  <c r="H20" i="3" s="1"/>
  <c r="G16" i="3"/>
  <c r="E16" i="3"/>
  <c r="H16" i="3" s="1"/>
  <c r="G15" i="3"/>
  <c r="E15" i="3"/>
  <c r="H15" i="3" s="1"/>
  <c r="G14" i="3"/>
  <c r="E14" i="3"/>
  <c r="H14" i="3" s="1"/>
  <c r="G13" i="3"/>
  <c r="E13" i="3"/>
  <c r="H13" i="3" s="1"/>
  <c r="J13" i="3" s="1"/>
  <c r="G11" i="3"/>
  <c r="E11" i="3"/>
  <c r="H11" i="3" s="1"/>
  <c r="H10" i="3"/>
  <c r="G10" i="3"/>
  <c r="E10" i="3"/>
  <c r="G38" i="2"/>
  <c r="G36" i="2"/>
  <c r="G35" i="2"/>
  <c r="G34" i="2"/>
  <c r="G33" i="2"/>
  <c r="G32" i="2"/>
  <c r="G30" i="2"/>
  <c r="G26" i="2"/>
  <c r="G25" i="2"/>
  <c r="G23" i="2"/>
  <c r="G22" i="2"/>
  <c r="G21" i="2"/>
  <c r="G20" i="2"/>
  <c r="G16" i="2"/>
  <c r="G15" i="2"/>
  <c r="G14" i="2"/>
  <c r="G13" i="2"/>
  <c r="G10" i="2"/>
  <c r="E38" i="2"/>
  <c r="H38" i="2" s="1"/>
  <c r="J38" i="2" s="1"/>
  <c r="E36" i="2"/>
  <c r="H36" i="2" s="1"/>
  <c r="I36" i="2" s="1"/>
  <c r="E35" i="2"/>
  <c r="H35" i="2" s="1"/>
  <c r="E34" i="2"/>
  <c r="H34" i="2" s="1"/>
  <c r="E33" i="2"/>
  <c r="H33" i="2" s="1"/>
  <c r="E32" i="2"/>
  <c r="H32" i="2" s="1"/>
  <c r="J32" i="2" s="1"/>
  <c r="E30" i="2"/>
  <c r="H30" i="2" s="1"/>
  <c r="E26" i="2"/>
  <c r="H26" i="2" s="1"/>
  <c r="E25" i="2"/>
  <c r="H25" i="2" s="1"/>
  <c r="J25" i="2" s="1"/>
  <c r="E23" i="2"/>
  <c r="H23" i="2" s="1"/>
  <c r="J23" i="2" s="1"/>
  <c r="E22" i="2"/>
  <c r="H22" i="2" s="1"/>
  <c r="E21" i="2"/>
  <c r="H21" i="2" s="1"/>
  <c r="E20" i="2"/>
  <c r="H20" i="2" s="1"/>
  <c r="E16" i="2"/>
  <c r="H16" i="2" s="1"/>
  <c r="I16" i="2" s="1"/>
  <c r="E15" i="2"/>
  <c r="H15" i="2" s="1"/>
  <c r="E14" i="2"/>
  <c r="H14" i="2" s="1"/>
  <c r="E13" i="2"/>
  <c r="H13" i="2" s="1"/>
  <c r="E11" i="2"/>
  <c r="H11" i="2" s="1"/>
  <c r="E10" i="2"/>
  <c r="H10" i="2" s="1"/>
  <c r="F20" i="14"/>
  <c r="F19" i="14"/>
  <c r="F18" i="14"/>
  <c r="C14" i="14"/>
  <c r="H7" i="14"/>
  <c r="H6" i="14"/>
  <c r="I10" i="6" l="1"/>
  <c r="G39" i="4"/>
  <c r="F22" i="14"/>
  <c r="I11" i="2"/>
  <c r="K11" i="2" s="1"/>
  <c r="G39" i="2"/>
  <c r="H14" i="6"/>
  <c r="I14" i="6"/>
  <c r="H16" i="6"/>
  <c r="I16" i="6"/>
  <c r="H39" i="4"/>
  <c r="I11" i="8"/>
  <c r="J38" i="4"/>
  <c r="J32" i="3"/>
  <c r="J32" i="4"/>
  <c r="H11" i="6"/>
  <c r="H17" i="6" s="1"/>
  <c r="D3" i="9" s="1"/>
  <c r="I11" i="6"/>
  <c r="G17" i="6"/>
  <c r="C3" i="9" s="1"/>
  <c r="G27" i="3"/>
  <c r="G40" i="3" s="1"/>
  <c r="D11" i="14" s="1"/>
  <c r="I8" i="6"/>
  <c r="I24" i="2"/>
  <c r="K24" i="2" s="1"/>
  <c r="I9" i="6"/>
  <c r="H39" i="2"/>
  <c r="H39" i="3"/>
  <c r="J24" i="4"/>
  <c r="I24" i="4"/>
  <c r="G27" i="4"/>
  <c r="J24" i="3"/>
  <c r="I24" i="3"/>
  <c r="J15" i="4"/>
  <c r="J20" i="4"/>
  <c r="J22" i="3"/>
  <c r="J15" i="3"/>
  <c r="J20" i="3"/>
  <c r="H27" i="2"/>
  <c r="H40" i="2" s="1"/>
  <c r="C3" i="14" s="1"/>
  <c r="I16" i="8"/>
  <c r="H16" i="8"/>
  <c r="I14" i="8"/>
  <c r="H14" i="8"/>
  <c r="G17" i="8"/>
  <c r="C5" i="9" s="1"/>
  <c r="H8" i="8"/>
  <c r="H9" i="8"/>
  <c r="H10" i="8"/>
  <c r="H11" i="8"/>
  <c r="H13" i="8"/>
  <c r="I13" i="8"/>
  <c r="I10" i="7"/>
  <c r="H10" i="7"/>
  <c r="H16" i="7"/>
  <c r="I16" i="7"/>
  <c r="I11" i="7"/>
  <c r="H11" i="7"/>
  <c r="I8" i="7"/>
  <c r="H8" i="7"/>
  <c r="G17" i="7"/>
  <c r="C4" i="9" s="1"/>
  <c r="I13" i="7"/>
  <c r="H13" i="7"/>
  <c r="I9" i="7"/>
  <c r="H9" i="7"/>
  <c r="H14" i="7"/>
  <c r="I14" i="7"/>
  <c r="H13" i="6"/>
  <c r="I13" i="6"/>
  <c r="G40" i="4"/>
  <c r="J14" i="2"/>
  <c r="J34" i="2"/>
  <c r="G27" i="2"/>
  <c r="G40" i="2" s="1"/>
  <c r="D10" i="14" s="1"/>
  <c r="J14" i="4"/>
  <c r="I14" i="4"/>
  <c r="I33" i="4"/>
  <c r="J33" i="4"/>
  <c r="K33" i="4" s="1"/>
  <c r="I16" i="4"/>
  <c r="J16" i="4"/>
  <c r="J35" i="4"/>
  <c r="I35" i="4"/>
  <c r="K35" i="4" s="1"/>
  <c r="J21" i="4"/>
  <c r="I21" i="4"/>
  <c r="I11" i="4"/>
  <c r="J11" i="4"/>
  <c r="I23" i="4"/>
  <c r="J23" i="4"/>
  <c r="J30" i="4"/>
  <c r="I30" i="4"/>
  <c r="I36" i="4"/>
  <c r="J36" i="4"/>
  <c r="I10" i="4"/>
  <c r="J10" i="4"/>
  <c r="I13" i="4"/>
  <c r="K13" i="4" s="1"/>
  <c r="I15" i="4"/>
  <c r="I20" i="4"/>
  <c r="I22" i="4"/>
  <c r="K22" i="4" s="1"/>
  <c r="I25" i="4"/>
  <c r="K25" i="4" s="1"/>
  <c r="J26" i="4"/>
  <c r="I32" i="4"/>
  <c r="K32" i="4" s="1"/>
  <c r="I34" i="4"/>
  <c r="K34" i="4" s="1"/>
  <c r="I38" i="4"/>
  <c r="K38" i="4" s="1"/>
  <c r="H27" i="4"/>
  <c r="I26" i="4"/>
  <c r="I11" i="3"/>
  <c r="J11" i="3"/>
  <c r="I23" i="3"/>
  <c r="J23" i="3"/>
  <c r="I36" i="3"/>
  <c r="J36" i="3"/>
  <c r="J14" i="3"/>
  <c r="I14" i="3"/>
  <c r="K14" i="3" s="1"/>
  <c r="J33" i="3"/>
  <c r="I33" i="3"/>
  <c r="K33" i="3" s="1"/>
  <c r="J16" i="3"/>
  <c r="I16" i="3"/>
  <c r="K16" i="3" s="1"/>
  <c r="J35" i="3"/>
  <c r="I35" i="3"/>
  <c r="J21" i="3"/>
  <c r="I21" i="3"/>
  <c r="I30" i="3"/>
  <c r="J30" i="3"/>
  <c r="J10" i="3"/>
  <c r="I13" i="3"/>
  <c r="K13" i="3" s="1"/>
  <c r="I15" i="3"/>
  <c r="K15" i="3" s="1"/>
  <c r="I20" i="3"/>
  <c r="K20" i="3" s="1"/>
  <c r="I22" i="3"/>
  <c r="I25" i="3"/>
  <c r="K25" i="3" s="1"/>
  <c r="J26" i="3"/>
  <c r="I32" i="3"/>
  <c r="K32" i="3" s="1"/>
  <c r="I34" i="3"/>
  <c r="K34" i="3" s="1"/>
  <c r="I38" i="3"/>
  <c r="K38" i="3" s="1"/>
  <c r="H27" i="3"/>
  <c r="I10" i="3"/>
  <c r="K10" i="3" s="1"/>
  <c r="I26" i="3"/>
  <c r="J13" i="2"/>
  <c r="I13" i="2"/>
  <c r="J20" i="2"/>
  <c r="I20" i="2"/>
  <c r="I33" i="2"/>
  <c r="J33" i="2"/>
  <c r="J21" i="2"/>
  <c r="I21" i="2"/>
  <c r="I26" i="2"/>
  <c r="J26" i="2"/>
  <c r="I14" i="2"/>
  <c r="I34" i="2"/>
  <c r="K34" i="2" s="1"/>
  <c r="J10" i="2"/>
  <c r="I10" i="2"/>
  <c r="J15" i="2"/>
  <c r="I15" i="2"/>
  <c r="J22" i="2"/>
  <c r="I22" i="2"/>
  <c r="K22" i="2" s="1"/>
  <c r="I30" i="2"/>
  <c r="J30" i="2"/>
  <c r="I35" i="2"/>
  <c r="J35" i="2"/>
  <c r="J11" i="2"/>
  <c r="J16" i="2"/>
  <c r="K16" i="2" s="1"/>
  <c r="I32" i="2"/>
  <c r="K32" i="2" s="1"/>
  <c r="I38" i="2"/>
  <c r="K38" i="2" s="1"/>
  <c r="I23" i="2"/>
  <c r="K23" i="2" s="1"/>
  <c r="J36" i="2"/>
  <c r="I25" i="2"/>
  <c r="K25" i="2" s="1"/>
  <c r="F21" i="14"/>
  <c r="K36" i="3" l="1"/>
  <c r="K33" i="2"/>
  <c r="D18" i="14"/>
  <c r="H18" i="14" s="1"/>
  <c r="J39" i="2"/>
  <c r="K26" i="3"/>
  <c r="K22" i="3"/>
  <c r="J27" i="3"/>
  <c r="J40" i="3" s="1"/>
  <c r="D4" i="14" s="1"/>
  <c r="K23" i="3"/>
  <c r="K26" i="4"/>
  <c r="K15" i="4"/>
  <c r="K21" i="4"/>
  <c r="K14" i="4"/>
  <c r="J39" i="3"/>
  <c r="K11" i="4"/>
  <c r="D20" i="14" s="1"/>
  <c r="H20" i="14" s="1"/>
  <c r="I39" i="3"/>
  <c r="I39" i="2"/>
  <c r="K21" i="3"/>
  <c r="I39" i="4"/>
  <c r="J39" i="4"/>
  <c r="K35" i="3"/>
  <c r="K23" i="4"/>
  <c r="I17" i="6"/>
  <c r="E3" i="9" s="1"/>
  <c r="F3" i="9" s="1"/>
  <c r="K24" i="4"/>
  <c r="K24" i="3"/>
  <c r="K16" i="4"/>
  <c r="K20" i="4"/>
  <c r="K21" i="2"/>
  <c r="J27" i="2"/>
  <c r="J40" i="2" s="1"/>
  <c r="D3" i="14" s="1"/>
  <c r="K26" i="2"/>
  <c r="K14" i="2"/>
  <c r="K15" i="2"/>
  <c r="K20" i="2"/>
  <c r="D12" i="14"/>
  <c r="I17" i="8"/>
  <c r="E5" i="9" s="1"/>
  <c r="H17" i="7"/>
  <c r="D4" i="9" s="1"/>
  <c r="H17" i="8"/>
  <c r="D5" i="9" s="1"/>
  <c r="I17" i="7"/>
  <c r="E4" i="9" s="1"/>
  <c r="K35" i="2"/>
  <c r="K30" i="2"/>
  <c r="I27" i="2"/>
  <c r="K13" i="2"/>
  <c r="K36" i="2"/>
  <c r="K10" i="2"/>
  <c r="J27" i="4"/>
  <c r="K36" i="4"/>
  <c r="K10" i="4"/>
  <c r="K30" i="4"/>
  <c r="I27" i="4"/>
  <c r="I40" i="4" s="1"/>
  <c r="E5" i="14" s="1"/>
  <c r="H40" i="4"/>
  <c r="C5" i="14" s="1"/>
  <c r="H40" i="3"/>
  <c r="C4" i="14" s="1"/>
  <c r="K11" i="3"/>
  <c r="D19" i="14" s="1"/>
  <c r="H19" i="14" s="1"/>
  <c r="K30" i="3"/>
  <c r="K39" i="3" s="1"/>
  <c r="F11" i="14" s="1"/>
  <c r="I27" i="3"/>
  <c r="I40" i="3" l="1"/>
  <c r="E4" i="14" s="1"/>
  <c r="J40" i="4"/>
  <c r="D5" i="14" s="1"/>
  <c r="K27" i="3"/>
  <c r="E11" i="14" s="1"/>
  <c r="K39" i="2"/>
  <c r="F10" i="14" s="1"/>
  <c r="K39" i="4"/>
  <c r="F12" i="14" s="1"/>
  <c r="C7" i="14"/>
  <c r="K27" i="4"/>
  <c r="E12" i="14" s="1"/>
  <c r="G12" i="14" s="1"/>
  <c r="C6" i="14"/>
  <c r="D14" i="14"/>
  <c r="D13" i="14"/>
  <c r="K27" i="2"/>
  <c r="I40" i="2"/>
  <c r="E3" i="14" s="1"/>
  <c r="E6" i="14" s="1"/>
  <c r="D6" i="14"/>
  <c r="D7" i="14"/>
  <c r="K40" i="3"/>
  <c r="F4" i="14" s="1"/>
  <c r="K40" i="4" l="1"/>
  <c r="F5" i="14" s="1"/>
  <c r="K40" i="2"/>
  <c r="F3" i="14" s="1"/>
  <c r="E10" i="14"/>
  <c r="I12" i="14"/>
  <c r="H12" i="14"/>
  <c r="E7" i="14"/>
  <c r="F7" i="14" l="1"/>
  <c r="F6" i="14"/>
  <c r="D21" i="14"/>
  <c r="H21" i="14" s="1"/>
  <c r="D22" i="14"/>
  <c r="H22" i="14" s="1"/>
  <c r="H7" i="9" l="1"/>
  <c r="D7" i="9"/>
  <c r="H6" i="9"/>
  <c r="F5" i="9"/>
  <c r="D6" i="9"/>
  <c r="F4" i="9"/>
  <c r="E7" i="9"/>
  <c r="C7" i="9"/>
  <c r="D18" i="1"/>
  <c r="D17" i="1"/>
  <c r="D16" i="1"/>
  <c r="J13" i="7" l="1"/>
  <c r="J16" i="7"/>
  <c r="J16" i="8"/>
  <c r="J10" i="6"/>
  <c r="J13" i="8"/>
  <c r="J14" i="7"/>
  <c r="J14" i="8"/>
  <c r="J10" i="7"/>
  <c r="J11" i="6"/>
  <c r="J8" i="7"/>
  <c r="J8" i="8"/>
  <c r="J13" i="6"/>
  <c r="J14" i="6"/>
  <c r="J16" i="6"/>
  <c r="J9" i="7"/>
  <c r="J8" i="6"/>
  <c r="J9" i="8"/>
  <c r="J10" i="8"/>
  <c r="J11" i="7"/>
  <c r="J9" i="6"/>
  <c r="J11" i="8"/>
  <c r="C6" i="9"/>
  <c r="E6" i="9"/>
  <c r="J17" i="6" l="1"/>
  <c r="G3" i="9" s="1"/>
  <c r="I3" i="9" s="1"/>
  <c r="J17" i="7"/>
  <c r="J17" i="8"/>
  <c r="G5" i="9" s="1"/>
  <c r="I5" i="9" s="1"/>
  <c r="I7" i="9" s="1"/>
  <c r="G4" i="9"/>
  <c r="I4" i="9" s="1"/>
  <c r="G11" i="14"/>
  <c r="H11" i="14" s="1"/>
  <c r="F13" i="14"/>
  <c r="F14" i="14"/>
  <c r="F6" i="9"/>
  <c r="F7" i="9"/>
  <c r="I6" i="9" l="1"/>
  <c r="G6" i="9"/>
  <c r="G7" i="9"/>
  <c r="I11" i="14"/>
  <c r="D6" i="1"/>
  <c r="D5" i="1"/>
  <c r="D4" i="1"/>
  <c r="L11" i="2" s="1"/>
  <c r="L35" i="3" l="1"/>
  <c r="L34" i="4"/>
  <c r="L34" i="3"/>
  <c r="L24" i="2"/>
  <c r="L33" i="4"/>
  <c r="L35" i="2"/>
  <c r="L30" i="2"/>
  <c r="L38" i="3"/>
  <c r="L26" i="2"/>
  <c r="L11" i="4"/>
  <c r="L38" i="4"/>
  <c r="L30" i="4"/>
  <c r="L23" i="3"/>
  <c r="L16" i="2"/>
  <c r="L13" i="3"/>
  <c r="L34" i="2"/>
  <c r="L11" i="3"/>
  <c r="L10" i="3"/>
  <c r="L10" i="2"/>
  <c r="L32" i="4"/>
  <c r="L33" i="2"/>
  <c r="L36" i="3"/>
  <c r="L33" i="3"/>
  <c r="L14" i="4"/>
  <c r="L20" i="3"/>
  <c r="L10" i="4"/>
  <c r="L30" i="3"/>
  <c r="L32" i="3"/>
  <c r="L36" i="4"/>
  <c r="L36" i="2"/>
  <c r="L32" i="2"/>
  <c r="L25" i="3"/>
  <c r="L35" i="4"/>
  <c r="L38" i="2"/>
  <c r="L22" i="4"/>
  <c r="L13" i="2"/>
  <c r="L14" i="2"/>
  <c r="L21" i="2"/>
  <c r="L23" i="2"/>
  <c r="L25" i="2"/>
  <c r="L20" i="2"/>
  <c r="L26" i="4"/>
  <c r="L21" i="4"/>
  <c r="L20" i="4"/>
  <c r="L15" i="2"/>
  <c r="L23" i="4"/>
  <c r="L21" i="3"/>
  <c r="L14" i="3"/>
  <c r="L25" i="4"/>
  <c r="L26" i="3"/>
  <c r="L16" i="4"/>
  <c r="L15" i="4"/>
  <c r="L15" i="3"/>
  <c r="L24" i="4"/>
  <c r="L16" i="3"/>
  <c r="L22" i="2"/>
  <c r="L24" i="3"/>
  <c r="L13" i="4"/>
  <c r="L22" i="3"/>
  <c r="E18" i="14"/>
  <c r="E20" i="14"/>
  <c r="G20" i="14" s="1"/>
  <c r="E14" i="14"/>
  <c r="E13" i="14"/>
  <c r="G10" i="14"/>
  <c r="L27" i="4" l="1"/>
  <c r="H10" i="14"/>
  <c r="I10" i="14"/>
  <c r="L39" i="2"/>
  <c r="L27" i="2"/>
  <c r="L39" i="4"/>
  <c r="E19" i="14"/>
  <c r="G19" i="14" s="1"/>
  <c r="L27" i="3"/>
  <c r="L39" i="3"/>
  <c r="G14" i="14"/>
  <c r="G13" i="14"/>
  <c r="I13" i="14" s="1"/>
  <c r="L40" i="4" l="1"/>
  <c r="G5" i="14" s="1"/>
  <c r="I5" i="14" s="1"/>
  <c r="L40" i="2"/>
  <c r="G3" i="14" s="1"/>
  <c r="I3" i="14" s="1"/>
  <c r="I14" i="14"/>
  <c r="H14" i="14"/>
  <c r="L40" i="3"/>
  <c r="G4" i="14" s="1"/>
  <c r="I4" i="14" s="1"/>
  <c r="G6" i="14" l="1"/>
  <c r="G7" i="14"/>
  <c r="I6" i="14"/>
  <c r="I7" i="14"/>
  <c r="G18" i="14"/>
  <c r="E22" i="14"/>
  <c r="E21" i="14"/>
  <c r="G21" i="14" l="1"/>
  <c r="G22" i="14"/>
</calcChain>
</file>

<file path=xl/sharedStrings.xml><?xml version="1.0" encoding="utf-8"?>
<sst xmlns="http://schemas.openxmlformats.org/spreadsheetml/2006/main" count="518" uniqueCount="203">
  <si>
    <t>Burden item</t>
  </si>
  <si>
    <t>(A)</t>
  </si>
  <si>
    <t>Person hours per occurrence</t>
  </si>
  <si>
    <t>(B)</t>
  </si>
  <si>
    <t>No. of occurrences per respondent per year</t>
  </si>
  <si>
    <t>(C)</t>
  </si>
  <si>
    <t>Person hours per respondent per year</t>
  </si>
  <si>
    <t>(C=AxB)</t>
  </si>
  <si>
    <t>(D)</t>
  </si>
  <si>
    <t>(E)</t>
  </si>
  <si>
    <t>Technical person- hours per year</t>
  </si>
  <si>
    <t>(E=CxD)</t>
  </si>
  <si>
    <t>(F)</t>
  </si>
  <si>
    <t>Management person hours per year</t>
  </si>
  <si>
    <t>(Ex0.05)</t>
  </si>
  <si>
    <t>(G)</t>
  </si>
  <si>
    <t>Clerical person hours per year</t>
  </si>
  <si>
    <t>(Ex0.1)</t>
  </si>
  <si>
    <t>(H)</t>
  </si>
  <si>
    <t xml:space="preserve">Total Cost </t>
  </si>
  <si>
    <t>1.  Applications</t>
  </si>
  <si>
    <t>N/A</t>
  </si>
  <si>
    <t>2.  Survey and Studies</t>
  </si>
  <si>
    <t>3.  Reporting requirements</t>
  </si>
  <si>
    <t xml:space="preserve">     A.  Read instructions </t>
  </si>
  <si>
    <t xml:space="preserve">     B.  Required activities</t>
  </si>
  <si>
    <t xml:space="preserve">           Leather production determination</t>
  </si>
  <si>
    <t xml:space="preserve">           Type of Product process determination</t>
  </si>
  <si>
    <t xml:space="preserve">     C.  Create information</t>
  </si>
  <si>
    <t xml:space="preserve">     D.  Gather existing information</t>
  </si>
  <si>
    <t>See 4E</t>
  </si>
  <si>
    <t xml:space="preserve">     E.  Write Report</t>
  </si>
  <si>
    <t xml:space="preserve">           Initial notification</t>
  </si>
  <si>
    <t xml:space="preserve">           Notification of intent to construct</t>
  </si>
  <si>
    <t xml:space="preserve">           Notification of startup</t>
  </si>
  <si>
    <t xml:space="preserve">           Notification of site-specific test plan</t>
  </si>
  <si>
    <t>Subtotal for Reporting Requirements</t>
  </si>
  <si>
    <t>4.  Recordkeeping requirements</t>
  </si>
  <si>
    <t>See 3A</t>
  </si>
  <si>
    <t xml:space="preserve">     B.  Develop compliance plan</t>
  </si>
  <si>
    <t xml:space="preserve">     C.  Time to enter information </t>
  </si>
  <si>
    <t xml:space="preserve">          Finish inventory</t>
  </si>
  <si>
    <t xml:space="preserve">          HAP content of finish</t>
  </si>
  <si>
    <t xml:space="preserve">          Leather subcategory production levels</t>
  </si>
  <si>
    <t xml:space="preserve">     G.  Time for audits</t>
  </si>
  <si>
    <t>Subtotal for Recordkeeping Requirements</t>
  </si>
  <si>
    <t>TOTAL LABOR BURDEN AND COST (rounded)</t>
  </si>
  <si>
    <t>Assumptions:</t>
  </si>
  <si>
    <t>Activity</t>
  </si>
  <si>
    <t>EPA person- hours per occurrence</t>
  </si>
  <si>
    <t>No. of occurrences per plant per year</t>
  </si>
  <si>
    <t>EPA person- hours per plant per year</t>
  </si>
  <si>
    <t>Management person-hours per year</t>
  </si>
  <si>
    <t>Clerical person-hours per year</t>
  </si>
  <si>
    <t>Review reports</t>
  </si>
  <si>
    <t xml:space="preserve">     a.  Initial notification </t>
  </si>
  <si>
    <t xml:space="preserve">     b.  Notification of intent to construct</t>
  </si>
  <si>
    <t xml:space="preserve">     c.  Notification of startup</t>
  </si>
  <si>
    <t xml:space="preserve">     d.  Notification of site-specific test</t>
  </si>
  <si>
    <t>Periodic reports</t>
  </si>
  <si>
    <t xml:space="preserve">     a.  Review annual compliance status</t>
  </si>
  <si>
    <t>Optional</t>
  </si>
  <si>
    <t xml:space="preserve">      Review compliance plan</t>
  </si>
  <si>
    <t>TOTAL ANNUAL BURDEN AND COST (rounded)</t>
  </si>
  <si>
    <r>
      <t>c</t>
    </r>
    <r>
      <rPr>
        <sz val="10"/>
        <color theme="1"/>
        <rFont val="Times New Roman"/>
        <family val="1"/>
      </rPr>
      <t xml:space="preserve">  We have assumed that each respondents will take 20 hours to review the annual compliance status certification report.</t>
    </r>
  </si>
  <si>
    <r>
      <t xml:space="preserve">d  </t>
    </r>
    <r>
      <rPr>
        <sz val="10"/>
        <color theme="1"/>
        <rFont val="Times New Roman"/>
        <family val="1"/>
      </rPr>
      <t>We have assumed that no respondent will submit a deviation report.</t>
    </r>
  </si>
  <si>
    <t>Category (1)</t>
  </si>
  <si>
    <t>Loaded Wage (3)</t>
  </si>
  <si>
    <t>Technical</t>
  </si>
  <si>
    <t>Clerical</t>
  </si>
  <si>
    <t>Managerial</t>
  </si>
  <si>
    <t>Footnotes:</t>
  </si>
  <si>
    <t xml:space="preserve">(3) Loaded Wage is the 2016 Wage increased by 110 percent to account for the benefit packages available to those employed by private industry. </t>
  </si>
  <si>
    <t>Hourly Mean Wage</t>
  </si>
  <si>
    <t>https://www.opm.gov/policy-data-oversight/pay-leave/salaries-wages/salary-tables/pdf/2016/GS_h.pdf</t>
  </si>
  <si>
    <t>Respondent Wages ($2016)</t>
  </si>
  <si>
    <t>Year</t>
  </si>
  <si>
    <t>Technical Hours</t>
  </si>
  <si>
    <t>Clerical Hours</t>
  </si>
  <si>
    <t>Management Hours</t>
  </si>
  <si>
    <t>Total Labor Hours</t>
  </si>
  <si>
    <t>Labor Costs</t>
  </si>
  <si>
    <t>Non-Labor (Annualized Capital/Startup and O&amp;M) Costs</t>
  </si>
  <si>
    <t>Total Costs</t>
  </si>
  <si>
    <t>Total</t>
  </si>
  <si>
    <t>Average</t>
  </si>
  <si>
    <t>Number of Respondents</t>
  </si>
  <si>
    <t>Number of Responses</t>
  </si>
  <si>
    <t>Reporting Hours</t>
  </si>
  <si>
    <t>Recordkeeping Hours</t>
  </si>
  <si>
    <t>Total Hours</t>
  </si>
  <si>
    <t>Hours per Response</t>
  </si>
  <si>
    <t>Hours Per Respondent</t>
  </si>
  <si>
    <t>Labor</t>
  </si>
  <si>
    <t>Non-Labor</t>
  </si>
  <si>
    <t xml:space="preserve"> Read instructions </t>
  </si>
  <si>
    <t>Non-Labor Costs</t>
  </si>
  <si>
    <r>
      <t>a</t>
    </r>
    <r>
      <rPr>
        <sz val="10"/>
        <color theme="1"/>
        <rFont val="Times New Roman"/>
        <family val="1"/>
      </rPr>
      <t xml:space="preserve">  There are four  sources that are subject to the standard, and no additional new sources will become subject to the rule over the next three years.</t>
    </r>
  </si>
  <si>
    <r>
      <t>b</t>
    </r>
    <r>
      <rPr>
        <sz val="10"/>
        <color theme="1"/>
        <rFont val="Times New Roman"/>
        <family val="1"/>
      </rPr>
      <t xml:space="preserve"> This cost is based on the following labor rates which have been increased by 60 percent to account for the benefit package available to government employees: $64.16 Managerial rate (GS-13, Step 5, $40.10 + 60%), $47.62 Technical rate (GS-12, Step 1, $29.76 + 60%), and $25.76 Clerical rate (GS-6, Step 3, $16.10 + 60%).  These rates are from the Office of Personnel Management (OPM) 2016 General Schedule which excludes locality rates of pay. https://www.opm.gov/policy-data-oversight/pay-leave/salaries-wages/salary-tables/pdf/2016/GS_h.pdf or https://www.opm.gov/policy-data-oversight/pay-leave/salaries-wages/</t>
    </r>
  </si>
  <si>
    <t>Management person-hours per year (Ex0.05)</t>
  </si>
  <si>
    <t>Clerical person-hours per year (Ex0.1)</t>
  </si>
  <si>
    <r>
      <t xml:space="preserve">Plants per year  </t>
    </r>
    <r>
      <rPr>
        <b/>
        <vertAlign val="superscript"/>
        <sz val="8"/>
        <color theme="1"/>
        <rFont val="Arial"/>
        <family val="2"/>
      </rPr>
      <t>a</t>
    </r>
  </si>
  <si>
    <r>
      <t xml:space="preserve">Cost, $ </t>
    </r>
    <r>
      <rPr>
        <b/>
        <vertAlign val="superscript"/>
        <sz val="8"/>
        <color theme="1"/>
        <rFont val="Arial"/>
        <family val="2"/>
      </rPr>
      <t>b</t>
    </r>
  </si>
  <si>
    <r>
      <t xml:space="preserve">     b.  Review deviation reports </t>
    </r>
    <r>
      <rPr>
        <vertAlign val="superscript"/>
        <sz val="8"/>
        <color theme="1"/>
        <rFont val="Arial"/>
        <family val="2"/>
      </rPr>
      <t>d</t>
    </r>
    <r>
      <rPr>
        <sz val="8"/>
        <color theme="1"/>
        <rFont val="Arial"/>
        <family val="2"/>
      </rPr>
      <t xml:space="preserve">  </t>
    </r>
  </si>
  <si>
    <r>
      <t xml:space="preserve">Plants per year  </t>
    </r>
    <r>
      <rPr>
        <b/>
        <vertAlign val="superscript"/>
        <sz val="9"/>
        <color theme="1"/>
        <rFont val="Arial"/>
        <family val="2"/>
      </rPr>
      <t>a</t>
    </r>
  </si>
  <si>
    <r>
      <t xml:space="preserve">Cost, $ </t>
    </r>
    <r>
      <rPr>
        <b/>
        <vertAlign val="superscript"/>
        <sz val="9"/>
        <color theme="1"/>
        <rFont val="Arial"/>
        <family val="2"/>
      </rPr>
      <t>b</t>
    </r>
  </si>
  <si>
    <r>
      <t xml:space="preserve">     b.  Review deviation reports </t>
    </r>
    <r>
      <rPr>
        <vertAlign val="superscript"/>
        <sz val="9"/>
        <color theme="1"/>
        <rFont val="Arial"/>
        <family val="2"/>
      </rPr>
      <t>d</t>
    </r>
    <r>
      <rPr>
        <sz val="9"/>
        <color theme="1"/>
        <rFont val="Arial"/>
        <family val="2"/>
      </rPr>
      <t xml:space="preserve">  </t>
    </r>
  </si>
  <si>
    <r>
      <t xml:space="preserve">Respondents per year  </t>
    </r>
    <r>
      <rPr>
        <b/>
        <vertAlign val="superscript"/>
        <sz val="8"/>
        <color theme="1"/>
        <rFont val="Arial"/>
        <family val="2"/>
      </rPr>
      <t>a</t>
    </r>
  </si>
  <si>
    <r>
      <t xml:space="preserve">Respondents per year  </t>
    </r>
    <r>
      <rPr>
        <b/>
        <vertAlign val="superscript"/>
        <sz val="9"/>
        <color theme="1"/>
        <rFont val="Arial"/>
        <family val="2"/>
      </rPr>
      <t>a</t>
    </r>
  </si>
  <si>
    <r>
      <t xml:space="preserve">           Allowable HAP loss determination</t>
    </r>
    <r>
      <rPr>
        <vertAlign val="superscript"/>
        <sz val="9"/>
        <color theme="1"/>
        <rFont val="Arial"/>
        <family val="2"/>
      </rPr>
      <t>c</t>
    </r>
  </si>
  <si>
    <r>
      <t xml:space="preserve">           Actual HAP loss determination</t>
    </r>
    <r>
      <rPr>
        <vertAlign val="superscript"/>
        <sz val="9"/>
        <color theme="1"/>
        <rFont val="Arial"/>
        <family val="2"/>
      </rPr>
      <t>c</t>
    </r>
  </si>
  <si>
    <r>
      <t xml:space="preserve">          Submit annual compliance status certification</t>
    </r>
    <r>
      <rPr>
        <vertAlign val="superscript"/>
        <sz val="9"/>
        <color theme="1"/>
        <rFont val="Arial"/>
        <family val="2"/>
      </rPr>
      <t>d</t>
    </r>
  </si>
  <si>
    <r>
      <t xml:space="preserve">          Deviation report </t>
    </r>
    <r>
      <rPr>
        <vertAlign val="superscript"/>
        <sz val="9"/>
        <color theme="1"/>
        <rFont val="Arial"/>
        <family val="2"/>
      </rPr>
      <t xml:space="preserve">e </t>
    </r>
  </si>
  <si>
    <r>
      <t xml:space="preserve">     D.  Record compliance ratio </t>
    </r>
    <r>
      <rPr>
        <vertAlign val="superscript"/>
        <sz val="9"/>
        <color theme="1"/>
        <rFont val="Arial"/>
        <family val="2"/>
      </rPr>
      <t>f</t>
    </r>
  </si>
  <si>
    <r>
      <t xml:space="preserve">     E.  Time to train personnel </t>
    </r>
    <r>
      <rPr>
        <vertAlign val="superscript"/>
        <sz val="9"/>
        <color theme="1"/>
        <rFont val="Arial"/>
        <family val="2"/>
      </rPr>
      <t>g</t>
    </r>
  </si>
  <si>
    <r>
      <t xml:space="preserve">Total Cost Per year </t>
    </r>
    <r>
      <rPr>
        <b/>
        <vertAlign val="superscript"/>
        <sz val="8"/>
        <color theme="1"/>
        <rFont val="Arial"/>
        <family val="2"/>
      </rPr>
      <t>b</t>
    </r>
    <r>
      <rPr>
        <b/>
        <sz val="8"/>
        <color theme="1"/>
        <rFont val="Arial"/>
        <family val="2"/>
      </rPr>
      <t xml:space="preserve"> </t>
    </r>
  </si>
  <si>
    <t xml:space="preserve">     A.  Read instructions and rule revisions</t>
  </si>
  <si>
    <r>
      <t xml:space="preserve"> Read and understand rule revisions</t>
    </r>
    <r>
      <rPr>
        <vertAlign val="superscript"/>
        <sz val="8"/>
        <rFont val="Arial"/>
        <family val="2"/>
      </rPr>
      <t>c</t>
    </r>
  </si>
  <si>
    <r>
      <t xml:space="preserve">           Allowable HAP loss determination</t>
    </r>
    <r>
      <rPr>
        <vertAlign val="superscript"/>
        <sz val="8"/>
        <rFont val="Arial"/>
        <family val="2"/>
      </rPr>
      <t>d</t>
    </r>
  </si>
  <si>
    <r>
      <t xml:space="preserve">           Actual HAP loss determination</t>
    </r>
    <r>
      <rPr>
        <vertAlign val="superscript"/>
        <sz val="8"/>
        <rFont val="Arial"/>
        <family val="2"/>
      </rPr>
      <t>d</t>
    </r>
  </si>
  <si>
    <r>
      <t xml:space="preserve">c </t>
    </r>
    <r>
      <rPr>
        <sz val="10"/>
        <rFont val="Arial"/>
        <family val="2"/>
      </rPr>
      <t>Burden item was added due to the 2017 proposed amendments.</t>
    </r>
  </si>
  <si>
    <r>
      <t>d</t>
    </r>
    <r>
      <rPr>
        <sz val="10"/>
        <rFont val="Arial"/>
        <family val="2"/>
      </rPr>
      <t xml:space="preserve">  We have assumed that the burden associated with monthly recording of actual and allowable HAP loss values are included in burden item 4D.</t>
    </r>
  </si>
  <si>
    <t xml:space="preserve">
Total Number of Responses per Year
(B X D)</t>
  </si>
  <si>
    <t>Technical person- hours per year (CxD)</t>
  </si>
  <si>
    <t>(I)</t>
  </si>
  <si>
    <t>(J)</t>
  </si>
  <si>
    <t>Management person hours per year (Fx0.05)</t>
  </si>
  <si>
    <t>Clerical person hours per year (Fx0.1)</t>
  </si>
  <si>
    <t>Total Hours per Year
(F + G + H)</t>
  </si>
  <si>
    <t>Person hours per respondent per year (AxB)</t>
  </si>
  <si>
    <t>EPA person- hours per plant per year (AxB)</t>
  </si>
  <si>
    <t xml:space="preserve">        a.  Review annual compliance status</t>
  </si>
  <si>
    <t>EPA Wages ($2016)</t>
  </si>
  <si>
    <t>Hourly Mean Wage (2)</t>
  </si>
  <si>
    <t>(GS-6, step 3) - Clerical</t>
  </si>
  <si>
    <t>(GS- 12, step 1) - Technical</t>
  </si>
  <si>
    <t>(GS- 13, step 5) - Managerial</t>
  </si>
  <si>
    <t>https://www.bls.gov/oes/current/naics4_316100.htm</t>
  </si>
  <si>
    <r>
      <t>Per year</t>
    </r>
    <r>
      <rPr>
        <b/>
        <vertAlign val="superscript"/>
        <sz val="9"/>
        <color theme="1"/>
        <rFont val="Arial"/>
        <family val="2"/>
      </rPr>
      <t xml:space="preserve"> b</t>
    </r>
  </si>
  <si>
    <r>
      <t>a</t>
    </r>
    <r>
      <rPr>
        <sz val="9"/>
        <color theme="1"/>
        <rFont val="Arial"/>
        <family val="2"/>
      </rPr>
      <t xml:space="preserve">  We have assumed that there are approximately ten  sources that are subject to the standard, and no additional new sources will become subject to the rule over the next three years.</t>
    </r>
  </si>
  <si>
    <r>
      <t xml:space="preserve">  b</t>
    </r>
    <r>
      <rPr>
        <sz val="9"/>
        <color theme="1"/>
        <rFont val="Arial"/>
        <family val="2"/>
      </rPr>
      <t xml:space="preserve"> This ICR uses the following labor rates:  $128.02 per hour for Executive, Administrative, and Managerial labor; $101.05 per hour for Technical labor, and $51.37 per hour for Clerical labor.  These rates are from the United States Department of Labor, Bureau of Labor Statistics, March, 2014, Table 2. Civilian Workers, by Occupational and Industry group.  The rates are from column 1, Total Compensation.  The rates have been increased by 110 percent to account for the benefit packages available to those employed by private industry.</t>
    </r>
  </si>
  <si>
    <r>
      <t>c</t>
    </r>
    <r>
      <rPr>
        <sz val="9"/>
        <color theme="1"/>
        <rFont val="Arial"/>
        <family val="2"/>
      </rPr>
      <t xml:space="preserve">  We have assumed that the burden associated with monthly recording of actual and allowable HAP loss values are included in burden item 4D.</t>
    </r>
  </si>
  <si>
    <r>
      <t>d</t>
    </r>
    <r>
      <rPr>
        <sz val="9"/>
        <color theme="1"/>
        <rFont val="Arial"/>
        <family val="2"/>
      </rPr>
      <t xml:space="preserve">  We have assumed that it will take each respondent twelve hours once per year to complete the compliance status certification report.</t>
    </r>
  </si>
  <si>
    <r>
      <t>e</t>
    </r>
    <r>
      <rPr>
        <sz val="9"/>
        <color theme="1"/>
        <rFont val="Arial"/>
        <family val="2"/>
      </rPr>
      <t xml:space="preserve">  We have assumed that no respondent will submit a deviation report.</t>
    </r>
  </si>
  <si>
    <r>
      <t>f</t>
    </r>
    <r>
      <rPr>
        <sz val="9"/>
        <color theme="1"/>
        <rFont val="Arial"/>
        <family val="2"/>
      </rPr>
      <t xml:space="preserve">  We have assumed that each respondent is required to record compliance ratio determination on a monthly basis.</t>
    </r>
  </si>
  <si>
    <r>
      <t>g</t>
    </r>
    <r>
      <rPr>
        <sz val="9"/>
        <color theme="1"/>
        <rFont val="Arial"/>
        <family val="2"/>
      </rPr>
      <t xml:space="preserve">  We have assumed that it will take each respondent five hours once per year to train personnel.</t>
    </r>
  </si>
  <si>
    <r>
      <t xml:space="preserve">          certification </t>
    </r>
    <r>
      <rPr>
        <vertAlign val="superscript"/>
        <sz val="9"/>
        <color theme="1"/>
        <rFont val="Arial"/>
        <family val="2"/>
      </rPr>
      <t>c</t>
    </r>
  </si>
  <si>
    <r>
      <t>b</t>
    </r>
    <r>
      <rPr>
        <sz val="9"/>
        <color theme="1"/>
        <rFont val="Arial"/>
        <family val="2"/>
      </rPr>
      <t xml:space="preserve"> This cost is based on the following labor rates which have been increased by 60 percent to account for the benefit package available to government employees: $62.90 Managerial rate (GS-13, Step 5, $39.31 + 60%), $46.67 Technical rate (GS-12, Step 1, $29.17 + 60%), and $25.25 Clerical rate (GS-6, Step 3, $15.78 + 60%).  These rates are from the Office of Personnel Management (OPM) 2014 General Schedule which excludes locality rates of pay.</t>
    </r>
  </si>
  <si>
    <r>
      <t>c</t>
    </r>
    <r>
      <rPr>
        <sz val="9"/>
        <color theme="1"/>
        <rFont val="Arial"/>
        <family val="2"/>
      </rPr>
      <t xml:space="preserve">  We have assumed that each respondents will take 20 hours to review the annual compliance status certification report.</t>
    </r>
  </si>
  <si>
    <r>
      <t xml:space="preserve">d  </t>
    </r>
    <r>
      <rPr>
        <sz val="9"/>
        <color theme="1"/>
        <rFont val="Arial"/>
        <family val="2"/>
      </rPr>
      <t>We have assumed that no respondent will submit a deviation report.</t>
    </r>
  </si>
  <si>
    <t>https://www.reginfo.gov/public/do/PRAViewICR?ref_nbr=201412-2060-001</t>
  </si>
  <si>
    <t>Table 4 - Summary of Annual Respondent Burden and Cost of Recordkeeping and Reporting Requirements for the Leather Finishing Operations NESHAP (Amendments)</t>
  </si>
  <si>
    <t>Table 1 - Annual Respondent Burden and Cost of Recordkeeping and Reporting Requirements for the Leather Finishing Operations NESHAP - Year 1 (Amendments)</t>
  </si>
  <si>
    <t>Table 2 - Annual Respondent Burden and Cost of Recordkeeping and Reporting Requirements for the Leather Finishing Operations NESHAP - Year 2 (Amendments)</t>
  </si>
  <si>
    <t>Table 3 - Annual Respondent Burden and Cost of Recordkeeping and Reporting Requirements for the Leather Finishing Operations NESHAP - Year 3 (Amendments)</t>
  </si>
  <si>
    <t>Table 5 - Annual Agency Burden and Cost of Recordkeeping and Reporting Requirements for the Leather Finishing Operations NESHAP - Year 1 (Amendments)</t>
  </si>
  <si>
    <t>Table 6 - Annual Agency Burden and Cost of Recordkeeping and Reporting Requirements for the Leather Finishing Operations NESHAP - Year 2 (Amendments)</t>
  </si>
  <si>
    <t>Table 7 - Annual Agency Burden and Cost of Recordkeeping and Reporting Requirements for the Leather Finishing Operations NESHAP - Year 3 (Amendments)</t>
  </si>
  <si>
    <t>Table 8 - Summary of Annual Agency Burden and Cost of Recordkeeping and Reporting Requirements for the Leather Finishing Operations NESHAP (Amendments)</t>
  </si>
  <si>
    <r>
      <t>a</t>
    </r>
    <r>
      <rPr>
        <sz val="10"/>
        <rFont val="Arial"/>
        <family val="2"/>
      </rPr>
      <t xml:space="preserve">  There are four respondents subject to the standard, and no additional new sources will become subject to the rule over the next three years.</t>
    </r>
  </si>
  <si>
    <r>
      <t xml:space="preserve">c  </t>
    </r>
    <r>
      <rPr>
        <sz val="10"/>
        <rFont val="Arial"/>
        <family val="2"/>
      </rPr>
      <t>Burden item was added due to the 2017 proposed amendments.</t>
    </r>
  </si>
  <si>
    <r>
      <t>b</t>
    </r>
    <r>
      <rPr>
        <sz val="10"/>
        <rFont val="Arial"/>
        <family val="2"/>
      </rPr>
      <t xml:space="preserve">  This ICR uses the following labor rates:  $106.70 per hour for Executive, Administrative, and Managerial labor; $79.17 per hour for Technical labor, and $36.73 per hour for Clerical labor. The Wage categories "Technical," "Clerical," and "Managerial" refer to the labor category codes 11-3051, 43-6010, and 11-1021, respectively, in the United States Department of Labor, Bureau of Labor Statistics table titled "May 2016 National Industry-Specific Occupational Employment and Wage Estimates
NAICS 316100 - Leather and Hide Tanning and Finishing.” found here: https://www.bls.gov/oes/current/naics4_316100.htm. The rates have been increased by 110 percent to account for the benefit packages available to those employed by private industry.</t>
    </r>
  </si>
  <si>
    <r>
      <t>b</t>
    </r>
    <r>
      <rPr>
        <sz val="10"/>
        <rFont val="Arial"/>
        <family val="2"/>
      </rPr>
      <t xml:space="preserve"> This ICR uses the following labor rates:  $106.70 per hour for Executive, Administrative, and Managerial labor; $79.17 per hour for Technical labor, and $36.73 per hour for Clerical labor. The Wage categories "Technical," "Clerical," and "Managerial" refer to the labor category codes 11-3051, 43-6010, and 11-1021, respectively, in the United States Department of Labor, Bureau of Labor Statistics table titled "May 2016 National Industry-Specific Occupational Employment and Wage Estimates
NAICS 316100 - Leather and Hide Tanning and Finishing.” found here: https://www.bls.gov/oes/current/naics4_316100.htm. The rates have been increased by 110 percent to account for the benefit packages available to those employed by private industry.</t>
    </r>
  </si>
  <si>
    <t>Technical person- hours per year
(CxD)</t>
  </si>
  <si>
    <t>Technical person- hours per year 
(CxD)</t>
  </si>
  <si>
    <t>ATTACHMENT 1</t>
  </si>
  <si>
    <t>TABLES 1, 2, 3, and 4</t>
  </si>
  <si>
    <t>Tables 1 - 3:</t>
  </si>
  <si>
    <t>Annual Respondent Burden and Cost of Recordkeeping and Reporting Requirements for the Leather Finishing Operations NESHAP – Years 1-3 (Amendments)</t>
  </si>
  <si>
    <t>Table 4:</t>
  </si>
  <si>
    <t>Summary of Annual Respondent Burden and Cost of Recordkeeping and Reporting Requirements for the Leather Finishing Operations NESHAP (Amendments)</t>
  </si>
  <si>
    <t>ATTACHMENT 2</t>
  </si>
  <si>
    <t>TABLES 5, 6, 7, and 8</t>
  </si>
  <si>
    <t>Tables 5 - 7:</t>
  </si>
  <si>
    <r>
      <t xml:space="preserve">Annual Agency Burden and Cost of Recordkeeping and Reporting Requirements </t>
    </r>
    <r>
      <rPr>
        <sz val="12"/>
        <color theme="1"/>
        <rFont val="Times New Roman"/>
        <family val="1"/>
      </rPr>
      <t xml:space="preserve">for the Leather Finishing Operations NESHAP </t>
    </r>
    <r>
      <rPr>
        <sz val="12"/>
        <color rgb="FF000000"/>
        <rFont val="Times New Roman"/>
        <family val="1"/>
      </rPr>
      <t xml:space="preserve">- Year 1-3 </t>
    </r>
    <r>
      <rPr>
        <sz val="12"/>
        <color theme="1"/>
        <rFont val="Times New Roman"/>
        <family val="1"/>
      </rPr>
      <t>(Amendments)</t>
    </r>
  </si>
  <si>
    <t>Table 8:</t>
  </si>
  <si>
    <r>
      <t xml:space="preserve">Summary of Annual Agency Burden and Cost of Recordkeeping and Reporting Requirements </t>
    </r>
    <r>
      <rPr>
        <sz val="12"/>
        <color theme="1"/>
        <rFont val="Times New Roman"/>
        <family val="1"/>
      </rPr>
      <t>for the Leather Finishing Operations NESHAP (Amendments)</t>
    </r>
  </si>
  <si>
    <t>SUPPORTING STATEMENT</t>
  </si>
  <si>
    <t>ENVIRONMENTAL PROTECTION AGENCY</t>
  </si>
  <si>
    <t>National Emission Standards for Hazardous Air Pollutants for Leather Finishing Operations (40 CFR Part 63, Subpart TTTT) (Amendments) December 2017</t>
  </si>
  <si>
    <t>BURDEN DUE TO PROPOSED REVISIONS</t>
  </si>
  <si>
    <t xml:space="preserve">     C.  Enter information </t>
  </si>
  <si>
    <t xml:space="preserve">(1) The Wage categories "Technical," "Clerical," and "Managerial" refer to the labor category codes 11-3051, 43-6010, and 11-1021, respectively, in the United States Department of Labor, Bureau of Labor Statistics table titled "May 2016 National Industry-Specific Occupational Employment and Wage Estimates NAICS 316100 - Leather and Hide Tanning and Finishing," found here: </t>
  </si>
  <si>
    <r>
      <t xml:space="preserve">Table 1: Annual Respondent Burden and Cost – </t>
    </r>
    <r>
      <rPr>
        <b/>
        <sz val="12"/>
        <color theme="1"/>
        <rFont val="Arial"/>
        <family val="2"/>
      </rPr>
      <t>NESHAP for Leather Finishing Operations (40 CFR Part 63, Subpart TTTT) (Renewal)</t>
    </r>
  </si>
  <si>
    <r>
      <t xml:space="preserve">Table 2: Average Annual EPA Burden and Cost – </t>
    </r>
    <r>
      <rPr>
        <b/>
        <sz val="12"/>
        <color theme="1"/>
        <rFont val="Arial"/>
        <family val="2"/>
      </rPr>
      <t>NESHAP for Leather Finishing Operations (40 CFR Part 63, Subpart TTTT)</t>
    </r>
  </si>
  <si>
    <r>
      <t xml:space="preserve">        a.  Review annual compliance status</t>
    </r>
    <r>
      <rPr>
        <vertAlign val="superscript"/>
        <sz val="8"/>
        <color theme="1"/>
        <rFont val="Arial"/>
        <family val="2"/>
      </rPr>
      <t>c</t>
    </r>
  </si>
  <si>
    <r>
      <t xml:space="preserve">           Notification of compliance status</t>
    </r>
    <r>
      <rPr>
        <vertAlign val="superscript"/>
        <sz val="8"/>
        <rFont val="Arial"/>
        <family val="2"/>
      </rPr>
      <t>e</t>
    </r>
  </si>
  <si>
    <r>
      <t xml:space="preserve">           Annual compliance status certification</t>
    </r>
    <r>
      <rPr>
        <vertAlign val="superscript"/>
        <sz val="8"/>
        <rFont val="Arial"/>
        <family val="2"/>
      </rPr>
      <t>f</t>
    </r>
  </si>
  <si>
    <r>
      <t xml:space="preserve">           Deviation report </t>
    </r>
    <r>
      <rPr>
        <vertAlign val="superscript"/>
        <sz val="8"/>
        <rFont val="Arial"/>
        <family val="2"/>
      </rPr>
      <t>g</t>
    </r>
  </si>
  <si>
    <r>
      <t xml:space="preserve">     D.  Record compliance ratio</t>
    </r>
    <r>
      <rPr>
        <vertAlign val="superscript"/>
        <sz val="8"/>
        <rFont val="Arial"/>
        <family val="2"/>
      </rPr>
      <t>h</t>
    </r>
  </si>
  <si>
    <r>
      <t xml:space="preserve">     E.  Train personnel </t>
    </r>
    <r>
      <rPr>
        <vertAlign val="superscript"/>
        <sz val="8"/>
        <rFont val="Arial"/>
        <family val="2"/>
      </rPr>
      <t>i</t>
    </r>
  </si>
  <si>
    <r>
      <t>f</t>
    </r>
    <r>
      <rPr>
        <sz val="10"/>
        <rFont val="Arial"/>
        <family val="2"/>
      </rPr>
      <t xml:space="preserve">  We have assumed that it will take each respondent twelve hours once per year to complete the compliance status certification report.</t>
    </r>
  </si>
  <si>
    <r>
      <t>h</t>
    </r>
    <r>
      <rPr>
        <sz val="10"/>
        <rFont val="Arial"/>
        <family val="2"/>
      </rPr>
      <t xml:space="preserve">  We have assumed that each respondent is required to record compliance ratio determination on a monthly basis.</t>
    </r>
  </si>
  <si>
    <r>
      <t>i</t>
    </r>
    <r>
      <rPr>
        <sz val="10"/>
        <rFont val="Arial"/>
        <family val="2"/>
      </rPr>
      <t xml:space="preserve">  We have assumed that it will take each respondent five hours once per year to train personnel.</t>
    </r>
  </si>
  <si>
    <t xml:space="preserve">     F.  Audits</t>
  </si>
  <si>
    <r>
      <t>e</t>
    </r>
    <r>
      <rPr>
        <sz val="10"/>
        <rFont val="Arial"/>
        <family val="2"/>
      </rPr>
      <t xml:space="preserve">  Moved this initial notification to a separate line. In Table 1 of the current ICR for the Leather Finishing Operations NESHAP, this notification is included with the Annual compliance status certification.</t>
    </r>
  </si>
  <si>
    <r>
      <t xml:space="preserve">           Deviation report</t>
    </r>
    <r>
      <rPr>
        <vertAlign val="superscript"/>
        <sz val="8"/>
        <rFont val="Arial"/>
        <family val="2"/>
      </rPr>
      <t>g</t>
    </r>
  </si>
  <si>
    <t xml:space="preserve">(2) Selected "mean hourly wage" in the table referenced in footnote 1.  </t>
  </si>
  <si>
    <t>Wage With  Fringe &amp; Overhead (2)</t>
  </si>
  <si>
    <t xml:space="preserve">(2) Wage with fringe and overhead is the hourly mean wage increased by 60 percent to account for the benefit packages available to government employees.  </t>
  </si>
  <si>
    <t>(1) The hourly mean wage for each category is found here:</t>
  </si>
  <si>
    <r>
      <t>g</t>
    </r>
    <r>
      <rPr>
        <sz val="10"/>
        <rFont val="Arial"/>
        <family val="2"/>
      </rPr>
      <t xml:space="preserve">  We have assumed that no respondent will submit a deviation report. Due to the 2017 amendments, the person hours per occurance for writing the deviation report are increased from 5 to 6, and 1 hour is added to prepare records associated with the deviation report.</t>
    </r>
  </si>
  <si>
    <r>
      <t xml:space="preserve">     G.  Record Deviation Report</t>
    </r>
    <r>
      <rPr>
        <vertAlign val="superscript"/>
        <sz val="8"/>
        <rFont val="Arial"/>
        <family val="2"/>
      </rPr>
      <t>g</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</si>
</sst>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6" formatCode="&quot;$&quot;#,##0_);[Red]\(&quot;$&quot;#,##0\)"/>
    <numFmt numFmtId="8" formatCode="&quot;$&quot;#,##0.00_);[Red]\(&quot;$&quot;#,##0.00\)"/>
    <numFmt numFmtId="44" formatCode="_(&quot;$&quot;* #,##0.00_);_(&quot;$&quot;* \(#,##0.00\);_(&quot;$&quot;* &quot;-&quot;??_);_(@_)"/>
    <numFmt numFmtId="164" formatCode="&quot;$&quot;#,##0"/>
    <numFmt numFmtId="165" formatCode="&quot;$&quot;#,##0.00"/>
    <numFmt numFmtId="166" formatCode="General_)"/>
    <numFmt numFmtId="167" formatCode="#,##0.0"/>
    <numFmt numFmtId="168" formatCode="0.0"/>
  </numFmts>
  <fonts count="41" x14ac:knownFonts="1">
    <font>
      <sz val="11"/>
      <color theme="1"/>
      <name val="Calibri"/>
      <family val="2"/>
      <scheme val="minor"/>
    </font>
    <font>
      <sz val="10"/>
      <color theme="1"/>
      <name val="Times New Roman"/>
      <family val="1"/>
    </font>
    <font>
      <b/>
      <sz val="10"/>
      <color theme="1"/>
      <name val="Times New Roman"/>
      <family val="1"/>
    </font>
    <font>
      <vertAlign val="superscript"/>
      <sz val="10"/>
      <color theme="1"/>
      <name val="Times New Roman"/>
      <family val="1"/>
    </font>
    <font>
      <sz val="10"/>
      <name val="Arial"/>
      <family val="2"/>
    </font>
    <font>
      <sz val="8"/>
      <name val="Arial"/>
      <family val="2"/>
    </font>
    <font>
      <u/>
      <sz val="11"/>
      <color theme="10"/>
      <name val="Calibri"/>
      <family val="2"/>
    </font>
    <font>
      <sz val="8"/>
      <name val="Courier"/>
      <family val="3"/>
    </font>
    <font>
      <sz val="11"/>
      <color theme="1"/>
      <name val="Arial"/>
      <family val="2"/>
    </font>
    <font>
      <b/>
      <sz val="11"/>
      <name val="Arial"/>
      <family val="2"/>
    </font>
    <font>
      <sz val="10"/>
      <color theme="1"/>
      <name val="Arial"/>
      <family val="2"/>
    </font>
    <font>
      <b/>
      <sz val="11"/>
      <color theme="1"/>
      <name val="Arial"/>
      <family val="2"/>
    </font>
    <font>
      <b/>
      <sz val="9"/>
      <name val="Arial"/>
      <family val="2"/>
    </font>
    <font>
      <sz val="9"/>
      <color theme="1"/>
      <name val="Arial"/>
      <family val="2"/>
    </font>
    <font>
      <sz val="9"/>
      <name val="Arial"/>
      <family val="2"/>
    </font>
    <font>
      <b/>
      <sz val="12"/>
      <name val="Arial"/>
      <family val="2"/>
    </font>
    <font>
      <b/>
      <sz val="10"/>
      <name val="Arial"/>
      <family val="2"/>
    </font>
    <font>
      <b/>
      <sz val="10"/>
      <color theme="1"/>
      <name val="Arial"/>
      <family val="2"/>
    </font>
    <font>
      <b/>
      <sz val="8"/>
      <color theme="1"/>
      <name val="Arial"/>
      <family val="2"/>
    </font>
    <font>
      <b/>
      <vertAlign val="superscript"/>
      <sz val="8"/>
      <color theme="1"/>
      <name val="Arial"/>
      <family val="2"/>
    </font>
    <font>
      <sz val="8"/>
      <color theme="1"/>
      <name val="Arial"/>
      <family val="2"/>
    </font>
    <font>
      <vertAlign val="superscript"/>
      <sz val="8"/>
      <color theme="1"/>
      <name val="Arial"/>
      <family val="2"/>
    </font>
    <font>
      <b/>
      <sz val="9"/>
      <color theme="1"/>
      <name val="Arial"/>
      <family val="2"/>
    </font>
    <font>
      <b/>
      <vertAlign val="superscript"/>
      <sz val="9"/>
      <color theme="1"/>
      <name val="Arial"/>
      <family val="2"/>
    </font>
    <font>
      <vertAlign val="superscript"/>
      <sz val="9"/>
      <color theme="1"/>
      <name val="Arial"/>
      <family val="2"/>
    </font>
    <font>
      <b/>
      <i/>
      <sz val="9"/>
      <color theme="1"/>
      <name val="Arial"/>
      <family val="2"/>
    </font>
    <font>
      <sz val="12"/>
      <color theme="1"/>
      <name val="Times New Roman"/>
      <family val="1"/>
    </font>
    <font>
      <b/>
      <sz val="12"/>
      <color theme="1"/>
      <name val="Times New Roman"/>
      <family val="1"/>
    </font>
    <font>
      <b/>
      <sz val="12"/>
      <color rgb="FF000000"/>
      <name val="Times New Roman"/>
      <family val="1"/>
    </font>
    <font>
      <sz val="12"/>
      <color rgb="FF000000"/>
      <name val="Times New Roman"/>
      <family val="1"/>
    </font>
    <font>
      <b/>
      <sz val="8"/>
      <name val="Arial"/>
      <family val="2"/>
    </font>
    <font>
      <vertAlign val="superscript"/>
      <sz val="8"/>
      <name val="Arial"/>
      <family val="2"/>
    </font>
    <font>
      <b/>
      <i/>
      <sz val="8"/>
      <name val="Arial"/>
      <family val="2"/>
    </font>
    <font>
      <vertAlign val="superscript"/>
      <sz val="10"/>
      <name val="Arial"/>
      <family val="2"/>
    </font>
    <font>
      <u/>
      <sz val="9"/>
      <color theme="10"/>
      <name val="Arial"/>
      <family val="2"/>
    </font>
    <font>
      <b/>
      <sz val="9"/>
      <color rgb="FF000000"/>
      <name val="Arial"/>
      <family val="2"/>
    </font>
    <font>
      <sz val="9"/>
      <color rgb="FF000000"/>
      <name val="Arial"/>
      <family val="2"/>
    </font>
    <font>
      <sz val="12"/>
      <color theme="1"/>
      <name val="Calibri"/>
      <family val="2"/>
      <scheme val="minor"/>
    </font>
    <font>
      <b/>
      <sz val="12"/>
      <color rgb="FF000000"/>
      <name val="Arial"/>
      <family val="2"/>
    </font>
    <font>
      <b/>
      <sz val="12"/>
      <color theme="1"/>
      <name val="Arial"/>
      <family val="2"/>
    </font>
    <font>
      <sz val="12"/>
      <color theme="1"/>
      <name val="Arial"/>
      <family val="2"/>
    </font>
  </fonts>
  <fills count="6">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6" tint="0.39997558519241921"/>
        <bgColor indexed="64"/>
      </patternFill>
    </fill>
    <fill>
      <patternFill patternType="solid">
        <fgColor theme="0" tint="-0.249977111117893"/>
        <bgColor indexed="64"/>
      </patternFill>
    </fill>
  </fills>
  <borders count="83">
    <border>
      <left/>
      <right/>
      <top/>
      <bottom/>
      <diagonal/>
    </border>
    <border>
      <left/>
      <right style="medium">
        <color indexed="64"/>
      </right>
      <top/>
      <bottom style="medium">
        <color indexed="64"/>
      </bottom>
      <diagonal/>
    </border>
    <border>
      <left/>
      <right/>
      <top/>
      <bottom style="medium">
        <color rgb="FF000000"/>
      </bottom>
      <diagonal/>
    </border>
    <border>
      <left/>
      <right/>
      <top/>
      <bottom style="medium">
        <color indexed="64"/>
      </bottom>
      <diagonal/>
    </border>
    <border>
      <left/>
      <right style="medium">
        <color indexed="64"/>
      </right>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rgb="FF000000"/>
      </top>
      <bottom style="thin">
        <color indexed="64"/>
      </bottom>
      <diagonal/>
    </border>
    <border>
      <left style="thin">
        <color indexed="64"/>
      </left>
      <right style="thin">
        <color indexed="64"/>
      </right>
      <top style="medium">
        <color rgb="FF000000"/>
      </top>
      <bottom style="thin">
        <color indexed="64"/>
      </bottom>
      <diagonal/>
    </border>
    <border>
      <left style="thin">
        <color indexed="64"/>
      </left>
      <right style="medium">
        <color indexed="64"/>
      </right>
      <top style="medium">
        <color rgb="FF000000"/>
      </top>
      <bottom style="thin">
        <color indexed="64"/>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top style="thin">
        <color rgb="FF000000"/>
      </top>
      <bottom style="medium">
        <color rgb="FF000000"/>
      </bottom>
      <diagonal/>
    </border>
    <border>
      <left/>
      <right/>
      <top style="thin">
        <color rgb="FF000000"/>
      </top>
      <bottom style="thin">
        <color rgb="FF000000"/>
      </bottom>
      <diagonal/>
    </border>
    <border>
      <left style="thin">
        <color rgb="FF000000"/>
      </left>
      <right/>
      <top style="medium">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style="medium">
        <color rgb="FF000000"/>
      </bottom>
      <diagonal/>
    </border>
    <border>
      <left/>
      <right style="medium">
        <color rgb="FF000000"/>
      </right>
      <top style="thin">
        <color rgb="FF000000"/>
      </top>
      <bottom style="medium">
        <color rgb="FF000000"/>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rgb="FF000000"/>
      </right>
      <top style="thin">
        <color rgb="FF000000"/>
      </top>
      <bottom style="thin">
        <color rgb="FF000000"/>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bottom style="thin">
        <color indexed="64"/>
      </bottom>
      <diagonal/>
    </border>
    <border>
      <left style="thin">
        <color indexed="64"/>
      </left>
      <right style="thin">
        <color indexed="64"/>
      </right>
      <top style="double">
        <color indexed="64"/>
      </top>
      <bottom style="thin">
        <color indexed="64"/>
      </bottom>
      <diagonal/>
    </border>
    <border>
      <left/>
      <right style="medium">
        <color indexed="64"/>
      </right>
      <top style="medium">
        <color indexed="64"/>
      </top>
      <bottom style="double">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medium">
        <color indexed="64"/>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style="medium">
        <color rgb="FF000000"/>
      </left>
      <right style="thin">
        <color rgb="FF000000"/>
      </right>
      <top/>
      <bottom/>
      <diagonal/>
    </border>
    <border>
      <left style="thin">
        <color rgb="FF000000"/>
      </left>
      <right style="medium">
        <color rgb="FF000000"/>
      </right>
      <top/>
      <bottom/>
      <diagonal/>
    </border>
    <border>
      <left style="medium">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right style="thin">
        <color rgb="FF000000"/>
      </right>
      <top style="medium">
        <color rgb="FF000000"/>
      </top>
      <bottom/>
      <diagonal/>
    </border>
    <border>
      <left/>
      <right style="thin">
        <color rgb="FF000000"/>
      </right>
      <top/>
      <bottom/>
      <diagonal/>
    </border>
    <border>
      <left/>
      <right style="thin">
        <color rgb="FF000000"/>
      </right>
      <top/>
      <bottom style="thin">
        <color rgb="FF000000"/>
      </bottom>
      <diagonal/>
    </border>
    <border>
      <left style="medium">
        <color indexed="64"/>
      </left>
      <right style="thin">
        <color indexed="64"/>
      </right>
      <top style="medium">
        <color rgb="FF000000"/>
      </top>
      <bottom/>
      <diagonal/>
    </border>
    <border>
      <left style="thin">
        <color indexed="64"/>
      </left>
      <right style="thin">
        <color indexed="64"/>
      </right>
      <top style="medium">
        <color rgb="FF000000"/>
      </top>
      <bottom/>
      <diagonal/>
    </border>
    <border>
      <left style="thin">
        <color indexed="64"/>
      </left>
      <right style="medium">
        <color indexed="64"/>
      </right>
      <top style="medium">
        <color rgb="FF000000"/>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rgb="FF000000"/>
      </right>
      <top style="thin">
        <color rgb="FF000000"/>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s>
  <cellStyleXfs count="6">
    <xf numFmtId="0" fontId="0" fillId="0" borderId="0"/>
    <xf numFmtId="0" fontId="6" fillId="0" borderId="0" applyNumberFormat="0" applyFill="0" applyBorder="0" applyAlignment="0" applyProtection="0">
      <alignment vertical="top"/>
      <protection locked="0"/>
    </xf>
    <xf numFmtId="0" fontId="7" fillId="0" borderId="0"/>
    <xf numFmtId="0" fontId="4" fillId="0" borderId="0"/>
    <xf numFmtId="44" fontId="4" fillId="0" borderId="0" applyFont="0" applyFill="0" applyBorder="0" applyAlignment="0" applyProtection="0"/>
    <xf numFmtId="0" fontId="4" fillId="0" borderId="0"/>
  </cellStyleXfs>
  <cellXfs count="277">
    <xf numFmtId="0" fontId="0" fillId="0" borderId="0" xfId="0"/>
    <xf numFmtId="0" fontId="2" fillId="0" borderId="0" xfId="0" applyFont="1" applyAlignment="1">
      <alignment vertical="center"/>
    </xf>
    <xf numFmtId="0" fontId="3" fillId="0" borderId="0" xfId="0" applyFont="1" applyAlignment="1">
      <alignment vertical="center"/>
    </xf>
    <xf numFmtId="0" fontId="13" fillId="0" borderId="11" xfId="0" applyFont="1" applyBorder="1"/>
    <xf numFmtId="0" fontId="0" fillId="0" borderId="0" xfId="0"/>
    <xf numFmtId="165" fontId="14" fillId="0" borderId="9" xfId="0" applyNumberFormat="1" applyFont="1" applyBorder="1"/>
    <xf numFmtId="165" fontId="14" fillId="0" borderId="10" xfId="0" applyNumberFormat="1" applyFont="1" applyFill="1" applyBorder="1"/>
    <xf numFmtId="166" fontId="4" fillId="3" borderId="13" xfId="0" applyNumberFormat="1" applyFont="1" applyFill="1" applyBorder="1" applyAlignment="1">
      <alignment horizontal="center"/>
    </xf>
    <xf numFmtId="166" fontId="4" fillId="3" borderId="14" xfId="0" applyNumberFormat="1" applyFont="1" applyFill="1" applyBorder="1" applyAlignment="1">
      <alignment horizontal="center" wrapText="1"/>
    </xf>
    <xf numFmtId="166" fontId="4" fillId="3" borderId="15" xfId="0" applyNumberFormat="1" applyFont="1" applyFill="1" applyBorder="1" applyAlignment="1">
      <alignment horizontal="center" wrapText="1"/>
    </xf>
    <xf numFmtId="166" fontId="4" fillId="3" borderId="16" xfId="0" applyNumberFormat="1" applyFont="1" applyFill="1" applyBorder="1" applyAlignment="1">
      <alignment horizontal="center"/>
    </xf>
    <xf numFmtId="3" fontId="4" fillId="3" borderId="17" xfId="0" applyNumberFormat="1" applyFont="1" applyFill="1" applyBorder="1" applyAlignment="1">
      <alignment horizontal="center"/>
    </xf>
    <xf numFmtId="164" fontId="4" fillId="3" borderId="17" xfId="0" applyNumberFormat="1" applyFont="1" applyFill="1" applyBorder="1" applyAlignment="1">
      <alignment horizontal="center"/>
    </xf>
    <xf numFmtId="164" fontId="4" fillId="3" borderId="18" xfId="0" applyNumberFormat="1" applyFont="1" applyFill="1" applyBorder="1" applyAlignment="1">
      <alignment horizontal="center"/>
    </xf>
    <xf numFmtId="166" fontId="4" fillId="3" borderId="11" xfId="0" applyNumberFormat="1" applyFont="1" applyFill="1" applyBorder="1" applyAlignment="1">
      <alignment horizontal="center"/>
    </xf>
    <xf numFmtId="3" fontId="4" fillId="3" borderId="9" xfId="0" applyNumberFormat="1" applyFont="1" applyFill="1" applyBorder="1" applyAlignment="1">
      <alignment horizontal="center"/>
    </xf>
    <xf numFmtId="164" fontId="4" fillId="3" borderId="9" xfId="0" applyNumberFormat="1" applyFont="1" applyFill="1" applyBorder="1" applyAlignment="1">
      <alignment horizontal="center"/>
    </xf>
    <xf numFmtId="164" fontId="4" fillId="3" borderId="10" xfId="0" applyNumberFormat="1" applyFont="1" applyFill="1" applyBorder="1" applyAlignment="1">
      <alignment horizontal="center"/>
    </xf>
    <xf numFmtId="166" fontId="4" fillId="3" borderId="19" xfId="0" applyNumberFormat="1" applyFont="1" applyFill="1" applyBorder="1" applyAlignment="1">
      <alignment horizontal="center"/>
    </xf>
    <xf numFmtId="3" fontId="4" fillId="3" borderId="20" xfId="0" applyNumberFormat="1" applyFont="1" applyFill="1" applyBorder="1" applyAlignment="1">
      <alignment horizontal="center"/>
    </xf>
    <xf numFmtId="164" fontId="4" fillId="3" borderId="20" xfId="0" applyNumberFormat="1" applyFont="1" applyFill="1" applyBorder="1" applyAlignment="1">
      <alignment horizontal="center"/>
    </xf>
    <xf numFmtId="164" fontId="4" fillId="3" borderId="21" xfId="0" applyNumberFormat="1" applyFont="1" applyFill="1" applyBorder="1" applyAlignment="1">
      <alignment horizontal="center"/>
    </xf>
    <xf numFmtId="166" fontId="4" fillId="3" borderId="22" xfId="0" applyNumberFormat="1" applyFont="1" applyFill="1" applyBorder="1" applyAlignment="1">
      <alignment horizontal="center"/>
    </xf>
    <xf numFmtId="3" fontId="4" fillId="3" borderId="23" xfId="0" applyNumberFormat="1" applyFont="1" applyFill="1" applyBorder="1" applyAlignment="1">
      <alignment horizontal="center"/>
    </xf>
    <xf numFmtId="0" fontId="8" fillId="5" borderId="12" xfId="0" applyFont="1" applyFill="1" applyBorder="1"/>
    <xf numFmtId="0" fontId="8" fillId="5" borderId="0" xfId="0" applyFont="1" applyFill="1" applyBorder="1"/>
    <xf numFmtId="0" fontId="8" fillId="5" borderId="4" xfId="0" applyFont="1" applyFill="1" applyBorder="1"/>
    <xf numFmtId="166" fontId="4" fillId="0" borderId="14" xfId="0" applyNumberFormat="1" applyFont="1" applyFill="1" applyBorder="1" applyAlignment="1">
      <alignment horizontal="center" wrapText="1"/>
    </xf>
    <xf numFmtId="166" fontId="4" fillId="0" borderId="15" xfId="0" applyNumberFormat="1" applyFont="1" applyFill="1" applyBorder="1" applyAlignment="1">
      <alignment horizontal="center" wrapText="1"/>
    </xf>
    <xf numFmtId="3" fontId="4" fillId="0" borderId="9" xfId="0" applyNumberFormat="1" applyFont="1" applyFill="1" applyBorder="1" applyAlignment="1">
      <alignment horizontal="center"/>
    </xf>
    <xf numFmtId="3" fontId="4" fillId="0" borderId="20" xfId="0" applyNumberFormat="1" applyFont="1" applyFill="1" applyBorder="1" applyAlignment="1">
      <alignment horizontal="center"/>
    </xf>
    <xf numFmtId="0" fontId="8" fillId="3" borderId="0" xfId="0" applyFont="1" applyFill="1"/>
    <xf numFmtId="0" fontId="8" fillId="0" borderId="0" xfId="0" applyFont="1" applyFill="1"/>
    <xf numFmtId="167" fontId="4" fillId="3" borderId="17" xfId="0" applyNumberFormat="1" applyFont="1" applyFill="1" applyBorder="1" applyAlignment="1">
      <alignment horizontal="center"/>
    </xf>
    <xf numFmtId="167" fontId="4" fillId="3" borderId="9" xfId="0" applyNumberFormat="1" applyFont="1" applyFill="1" applyBorder="1" applyAlignment="1">
      <alignment horizontal="center"/>
    </xf>
    <xf numFmtId="167" fontId="4" fillId="3" borderId="23" xfId="0" applyNumberFormat="1" applyFont="1" applyFill="1" applyBorder="1" applyAlignment="1">
      <alignment horizontal="center"/>
    </xf>
    <xf numFmtId="166" fontId="5" fillId="3" borderId="0" xfId="0" applyNumberFormat="1" applyFont="1" applyFill="1"/>
    <xf numFmtId="0" fontId="11" fillId="3" borderId="0" xfId="0" applyFont="1" applyFill="1"/>
    <xf numFmtId="166" fontId="16" fillId="3" borderId="9" xfId="0" applyNumberFormat="1" applyFont="1" applyFill="1" applyBorder="1" applyAlignment="1">
      <alignment horizontal="center"/>
    </xf>
    <xf numFmtId="166" fontId="16" fillId="3" borderId="9" xfId="0" applyNumberFormat="1" applyFont="1" applyFill="1" applyBorder="1" applyAlignment="1">
      <alignment horizontal="center" wrapText="1"/>
    </xf>
    <xf numFmtId="166" fontId="4" fillId="3" borderId="9" xfId="0" applyNumberFormat="1" applyFont="1" applyFill="1" applyBorder="1" applyAlignment="1">
      <alignment horizontal="center"/>
    </xf>
    <xf numFmtId="0" fontId="0" fillId="0" borderId="0" xfId="0" applyAlignment="1"/>
    <xf numFmtId="166" fontId="15" fillId="3" borderId="0" xfId="0" applyNumberFormat="1" applyFont="1" applyFill="1" applyBorder="1" applyAlignment="1" applyProtection="1">
      <alignment horizontal="center" vertical="top"/>
    </xf>
    <xf numFmtId="166" fontId="15" fillId="3" borderId="0" xfId="0" applyNumberFormat="1" applyFont="1" applyFill="1" applyBorder="1" applyAlignment="1" applyProtection="1">
      <alignment horizontal="center" vertical="top" wrapText="1"/>
    </xf>
    <xf numFmtId="166" fontId="9" fillId="3" borderId="0" xfId="0" applyNumberFormat="1" applyFont="1" applyFill="1" applyBorder="1" applyAlignment="1" applyProtection="1">
      <alignment horizontal="center" wrapText="1"/>
    </xf>
    <xf numFmtId="0" fontId="18" fillId="0" borderId="27" xfId="0" applyFont="1" applyBorder="1" applyAlignment="1">
      <alignment horizontal="center" vertical="center" wrapText="1"/>
    </xf>
    <xf numFmtId="0" fontId="18" fillId="0" borderId="28" xfId="0" applyFont="1" applyBorder="1" applyAlignment="1">
      <alignment horizontal="center" vertical="center" wrapText="1"/>
    </xf>
    <xf numFmtId="0" fontId="20" fillId="0" borderId="11" xfId="0" applyFont="1" applyBorder="1" applyAlignment="1">
      <alignment horizontal="left" vertical="center" wrapText="1" indent="1"/>
    </xf>
    <xf numFmtId="0" fontId="20" fillId="0" borderId="9" xfId="0" applyFont="1" applyBorder="1" applyAlignment="1">
      <alignment horizontal="center" vertical="center" wrapText="1"/>
    </xf>
    <xf numFmtId="0" fontId="20" fillId="0" borderId="10" xfId="0" applyFont="1" applyBorder="1" applyAlignment="1">
      <alignment horizontal="right" vertical="center" wrapText="1" indent="1"/>
    </xf>
    <xf numFmtId="0" fontId="18" fillId="0" borderId="30" xfId="0" applyFont="1" applyBorder="1" applyAlignment="1">
      <alignment horizontal="center" vertical="center" wrapText="1"/>
    </xf>
    <xf numFmtId="0" fontId="18" fillId="0" borderId="31" xfId="0" applyFont="1" applyBorder="1" applyAlignment="1">
      <alignment horizontal="center" vertical="center" wrapText="1"/>
    </xf>
    <xf numFmtId="0" fontId="26" fillId="0" borderId="0" xfId="0" applyFont="1" applyAlignment="1">
      <alignment vertical="center"/>
    </xf>
    <xf numFmtId="0" fontId="28" fillId="0" borderId="0" xfId="0" applyFont="1" applyAlignment="1">
      <alignment vertical="center"/>
    </xf>
    <xf numFmtId="0" fontId="29" fillId="0" borderId="0" xfId="0" applyFont="1" applyAlignment="1">
      <alignment vertical="center"/>
    </xf>
    <xf numFmtId="0" fontId="5" fillId="0" borderId="33" xfId="0" applyFont="1" applyBorder="1" applyAlignment="1">
      <alignment horizontal="center" vertical="center" wrapText="1"/>
    </xf>
    <xf numFmtId="0" fontId="17" fillId="0" borderId="0" xfId="0" applyFont="1" applyAlignment="1">
      <alignment vertical="center"/>
    </xf>
    <xf numFmtId="0" fontId="10" fillId="0" borderId="0" xfId="0" applyFont="1"/>
    <xf numFmtId="0" fontId="5" fillId="0" borderId="32" xfId="0" applyFont="1" applyBorder="1" applyAlignment="1">
      <alignment horizontal="left" vertical="center" wrapText="1" indent="1"/>
    </xf>
    <xf numFmtId="0" fontId="5" fillId="0" borderId="33" xfId="0" applyFont="1" applyBorder="1" applyAlignment="1">
      <alignment horizontal="left" vertical="center" wrapText="1" indent="1"/>
    </xf>
    <xf numFmtId="0" fontId="5" fillId="0" borderId="34" xfId="0" applyFont="1" applyBorder="1" applyAlignment="1">
      <alignment horizontal="right" vertical="center" wrapText="1" indent="1"/>
    </xf>
    <xf numFmtId="0" fontId="5" fillId="0" borderId="32" xfId="0" applyFont="1" applyBorder="1" applyAlignment="1">
      <alignment horizontal="left" vertical="center" wrapText="1" indent="4"/>
    </xf>
    <xf numFmtId="0" fontId="33" fillId="0" borderId="0" xfId="0" applyFont="1" applyAlignment="1">
      <alignment vertical="center"/>
    </xf>
    <xf numFmtId="0" fontId="4" fillId="0" borderId="0" xfId="0" applyFont="1"/>
    <xf numFmtId="0" fontId="18" fillId="0" borderId="43" xfId="0" applyFont="1" applyBorder="1" applyAlignment="1">
      <alignment horizontal="center" vertical="center" wrapText="1"/>
    </xf>
    <xf numFmtId="0" fontId="5" fillId="0" borderId="44" xfId="0" applyFont="1" applyBorder="1" applyAlignment="1">
      <alignment horizontal="center" vertical="center" wrapText="1"/>
    </xf>
    <xf numFmtId="38" fontId="0" fillId="0" borderId="0" xfId="0" applyNumberFormat="1"/>
    <xf numFmtId="0" fontId="20" fillId="0" borderId="47" xfId="0" applyFont="1" applyBorder="1" applyAlignment="1">
      <alignment horizontal="center" vertical="center" wrapText="1"/>
    </xf>
    <xf numFmtId="0" fontId="20" fillId="0" borderId="49" xfId="0" applyFont="1" applyBorder="1" applyAlignment="1">
      <alignment horizontal="left" vertical="center" wrapText="1"/>
    </xf>
    <xf numFmtId="0" fontId="12" fillId="2" borderId="16" xfId="3" applyFont="1" applyFill="1" applyBorder="1" applyAlignment="1">
      <alignment horizontal="center"/>
    </xf>
    <xf numFmtId="17" fontId="12" fillId="2" borderId="17" xfId="3" applyNumberFormat="1" applyFont="1" applyFill="1" applyBorder="1" applyAlignment="1">
      <alignment horizontal="center"/>
    </xf>
    <xf numFmtId="0" fontId="12" fillId="4" borderId="18" xfId="3" applyFont="1" applyFill="1" applyBorder="1" applyAlignment="1">
      <alignment horizontal="center"/>
    </xf>
    <xf numFmtId="0" fontId="6" fillId="0" borderId="0" xfId="1" applyAlignment="1" applyProtection="1"/>
    <xf numFmtId="0" fontId="13" fillId="0" borderId="0" xfId="0" applyFont="1"/>
    <xf numFmtId="0" fontId="22" fillId="0" borderId="0" xfId="0" applyFont="1" applyAlignment="1">
      <alignment vertical="center"/>
    </xf>
    <xf numFmtId="0" fontId="24" fillId="0" borderId="0" xfId="0" applyFont="1" applyAlignment="1">
      <alignment vertical="center"/>
    </xf>
    <xf numFmtId="0" fontId="14" fillId="0" borderId="11" xfId="5" applyFont="1" applyFill="1" applyBorder="1"/>
    <xf numFmtId="0" fontId="14" fillId="0" borderId="11" xfId="2" applyFont="1" applyFill="1" applyBorder="1"/>
    <xf numFmtId="0" fontId="35" fillId="0" borderId="0" xfId="0" applyFont="1" applyAlignment="1">
      <alignment vertical="center"/>
    </xf>
    <xf numFmtId="0" fontId="36" fillId="0" borderId="0" xfId="0" applyFont="1" applyAlignment="1">
      <alignment vertical="center"/>
    </xf>
    <xf numFmtId="0" fontId="13" fillId="0" borderId="32" xfId="0" applyFont="1" applyBorder="1" applyAlignment="1">
      <alignment horizontal="left" vertical="center" wrapText="1" indent="1"/>
    </xf>
    <xf numFmtId="0" fontId="13" fillId="0" borderId="33" xfId="0" applyFont="1" applyBorder="1" applyAlignment="1">
      <alignment horizontal="center" vertical="center" wrapText="1"/>
    </xf>
    <xf numFmtId="0" fontId="13" fillId="0" borderId="33" xfId="0" applyFont="1" applyBorder="1" applyAlignment="1">
      <alignment horizontal="left" vertical="center" wrapText="1" indent="1"/>
    </xf>
    <xf numFmtId="0" fontId="13" fillId="0" borderId="34" xfId="0" applyFont="1" applyBorder="1" applyAlignment="1">
      <alignment horizontal="right" vertical="center" wrapText="1" indent="1"/>
    </xf>
    <xf numFmtId="6" fontId="13" fillId="0" borderId="34" xfId="0" applyNumberFormat="1" applyFont="1" applyBorder="1" applyAlignment="1">
      <alignment horizontal="right" vertical="center" wrapText="1" indent="1"/>
    </xf>
    <xf numFmtId="8" fontId="13" fillId="0" borderId="34" xfId="0" applyNumberFormat="1" applyFont="1" applyBorder="1" applyAlignment="1">
      <alignment horizontal="right" vertical="center" wrapText="1" indent="1"/>
    </xf>
    <xf numFmtId="8" fontId="25" fillId="0" borderId="34" xfId="0" applyNumberFormat="1" applyFont="1" applyBorder="1" applyAlignment="1">
      <alignment horizontal="right" vertical="center" wrapText="1" indent="1"/>
    </xf>
    <xf numFmtId="0" fontId="13" fillId="0" borderId="36" xfId="0" applyFont="1" applyBorder="1" applyAlignment="1">
      <alignment horizontal="center" vertical="center" wrapText="1"/>
    </xf>
    <xf numFmtId="0" fontId="25" fillId="0" borderId="36" xfId="0" applyFont="1" applyBorder="1" applyAlignment="1">
      <alignment horizontal="center" vertical="center" wrapText="1"/>
    </xf>
    <xf numFmtId="6" fontId="22" fillId="0" borderId="37" xfId="0" applyNumberFormat="1" applyFont="1" applyBorder="1" applyAlignment="1">
      <alignment horizontal="right" vertical="center" wrapText="1" indent="1"/>
    </xf>
    <xf numFmtId="0" fontId="13" fillId="0" borderId="50" xfId="0" applyFont="1" applyBorder="1" applyAlignment="1">
      <alignment horizontal="left" vertical="center" wrapText="1" indent="1"/>
    </xf>
    <xf numFmtId="0" fontId="13" fillId="0" borderId="25" xfId="0" applyFont="1" applyBorder="1" applyAlignment="1">
      <alignment horizontal="center" vertical="center" wrapText="1"/>
    </xf>
    <xf numFmtId="0" fontId="13" fillId="0" borderId="51" xfId="0" applyFont="1" applyBorder="1" applyAlignment="1">
      <alignment horizontal="right" vertical="center" wrapText="1" indent="1"/>
    </xf>
    <xf numFmtId="0" fontId="13" fillId="0" borderId="11" xfId="0" applyFont="1" applyBorder="1" applyAlignment="1">
      <alignment horizontal="left" vertical="center" wrapText="1" indent="1"/>
    </xf>
    <xf numFmtId="0" fontId="13" fillId="0" borderId="9" xfId="0" applyFont="1" applyBorder="1" applyAlignment="1">
      <alignment horizontal="center" vertical="center" wrapText="1"/>
    </xf>
    <xf numFmtId="0" fontId="13" fillId="0" borderId="10" xfId="0" applyFont="1" applyBorder="1" applyAlignment="1">
      <alignment horizontal="right" vertical="center" wrapText="1" indent="1"/>
    </xf>
    <xf numFmtId="6" fontId="13" fillId="0" borderId="10" xfId="0" applyNumberFormat="1" applyFont="1" applyBorder="1" applyAlignment="1">
      <alignment horizontal="right" vertical="center" wrapText="1" indent="1"/>
    </xf>
    <xf numFmtId="6" fontId="13" fillId="0" borderId="24" xfId="0" applyNumberFormat="1" applyFont="1" applyBorder="1" applyAlignment="1">
      <alignment horizontal="right" vertical="center" wrapText="1" indent="1"/>
    </xf>
    <xf numFmtId="0" fontId="0" fillId="0" borderId="0" xfId="0" applyBorder="1"/>
    <xf numFmtId="0" fontId="30" fillId="0" borderId="42" xfId="0" applyFont="1" applyBorder="1" applyAlignment="1">
      <alignment horizontal="center" vertical="center" wrapText="1"/>
    </xf>
    <xf numFmtId="38" fontId="30" fillId="0" borderId="41" xfId="0" applyNumberFormat="1" applyFont="1" applyBorder="1" applyAlignment="1">
      <alignment horizontal="center" vertical="center" wrapText="1"/>
    </xf>
    <xf numFmtId="0" fontId="18" fillId="0" borderId="55" xfId="0" applyFont="1" applyBorder="1" applyAlignment="1">
      <alignment horizontal="center" vertical="center" wrapText="1"/>
    </xf>
    <xf numFmtId="167" fontId="4" fillId="3" borderId="20" xfId="0" applyNumberFormat="1" applyFont="1" applyFill="1" applyBorder="1" applyAlignment="1">
      <alignment horizontal="center"/>
    </xf>
    <xf numFmtId="0" fontId="27" fillId="0" borderId="0" xfId="0" applyFont="1" applyAlignment="1">
      <alignment vertical="center"/>
    </xf>
    <xf numFmtId="0" fontId="26" fillId="0" borderId="0" xfId="0" applyFont="1" applyAlignment="1">
      <alignment horizontal="left" vertical="center" indent="10"/>
    </xf>
    <xf numFmtId="0" fontId="29" fillId="0" borderId="0" xfId="0" applyFont="1" applyAlignment="1">
      <alignment horizontal="left" vertical="center" indent="10"/>
    </xf>
    <xf numFmtId="0" fontId="26" fillId="0" borderId="0" xfId="0" applyFont="1" applyAlignment="1">
      <alignment horizontal="center" vertical="center"/>
    </xf>
    <xf numFmtId="0" fontId="27" fillId="0" borderId="0" xfId="0" applyFont="1" applyAlignment="1">
      <alignment horizontal="center" vertical="center" wrapText="1"/>
    </xf>
    <xf numFmtId="0" fontId="0" fillId="0" borderId="0" xfId="0" applyAlignment="1">
      <alignment wrapText="1"/>
    </xf>
    <xf numFmtId="166" fontId="4" fillId="0" borderId="58" xfId="0" applyNumberFormat="1" applyFont="1" applyFill="1" applyBorder="1" applyAlignment="1">
      <alignment horizontal="center" wrapText="1"/>
    </xf>
    <xf numFmtId="168" fontId="4" fillId="3" borderId="17" xfId="0" applyNumberFormat="1" applyFont="1" applyFill="1" applyBorder="1" applyAlignment="1">
      <alignment horizontal="center"/>
    </xf>
    <xf numFmtId="168" fontId="4" fillId="0" borderId="17" xfId="0" applyNumberFormat="1" applyFont="1" applyFill="1" applyBorder="1" applyAlignment="1">
      <alignment horizontal="center"/>
    </xf>
    <xf numFmtId="168" fontId="4" fillId="0" borderId="18" xfId="0" applyNumberFormat="1" applyFont="1" applyFill="1" applyBorder="1" applyAlignment="1">
      <alignment horizontal="center"/>
    </xf>
    <xf numFmtId="168" fontId="4" fillId="3" borderId="23" xfId="0" applyNumberFormat="1" applyFont="1" applyFill="1" applyBorder="1" applyAlignment="1">
      <alignment horizontal="center"/>
    </xf>
    <xf numFmtId="168" fontId="4" fillId="0" borderId="23" xfId="0" applyNumberFormat="1" applyFont="1" applyFill="1" applyBorder="1" applyAlignment="1">
      <alignment horizontal="center"/>
    </xf>
    <xf numFmtId="168" fontId="4" fillId="0" borderId="24" xfId="0" applyNumberFormat="1" applyFont="1" applyFill="1" applyBorder="1" applyAlignment="1">
      <alignment horizontal="center"/>
    </xf>
    <xf numFmtId="165" fontId="4" fillId="3" borderId="17" xfId="0" applyNumberFormat="1" applyFont="1" applyFill="1" applyBorder="1" applyAlignment="1">
      <alignment horizontal="center"/>
    </xf>
    <xf numFmtId="165" fontId="4" fillId="3" borderId="18" xfId="0" applyNumberFormat="1" applyFont="1" applyFill="1" applyBorder="1" applyAlignment="1">
      <alignment horizontal="center"/>
    </xf>
    <xf numFmtId="165" fontId="4" fillId="0" borderId="23" xfId="0" applyNumberFormat="1" applyFont="1" applyFill="1" applyBorder="1" applyAlignment="1">
      <alignment horizontal="center"/>
    </xf>
    <xf numFmtId="165" fontId="4" fillId="3" borderId="23" xfId="0" applyNumberFormat="1" applyFont="1" applyFill="1" applyBorder="1" applyAlignment="1">
      <alignment horizontal="center"/>
    </xf>
    <xf numFmtId="165" fontId="4" fillId="3" borderId="24" xfId="0" applyNumberFormat="1" applyFont="1" applyFill="1" applyBorder="1" applyAlignment="1">
      <alignment horizontal="center"/>
    </xf>
    <xf numFmtId="167" fontId="4" fillId="3" borderId="60" xfId="0" applyNumberFormat="1" applyFont="1" applyFill="1" applyBorder="1" applyAlignment="1">
      <alignment horizontal="center"/>
    </xf>
    <xf numFmtId="167" fontId="4" fillId="3" borderId="59" xfId="0" applyNumberFormat="1" applyFont="1" applyFill="1" applyBorder="1" applyAlignment="1">
      <alignment horizontal="center"/>
    </xf>
    <xf numFmtId="4" fontId="5" fillId="0" borderId="34" xfId="0" applyNumberFormat="1" applyFont="1" applyBorder="1" applyAlignment="1">
      <alignment horizontal="right" vertical="center" wrapText="1" indent="1"/>
    </xf>
    <xf numFmtId="4" fontId="30" fillId="0" borderId="52" xfId="0" applyNumberFormat="1" applyFont="1" applyBorder="1" applyAlignment="1">
      <alignment horizontal="right" vertical="center" wrapText="1" indent="1"/>
    </xf>
    <xf numFmtId="4" fontId="30" fillId="0" borderId="46" xfId="0" applyNumberFormat="1" applyFont="1" applyBorder="1" applyAlignment="1">
      <alignment horizontal="center" vertical="center" wrapText="1"/>
    </xf>
    <xf numFmtId="165" fontId="5" fillId="0" borderId="34" xfId="0" applyNumberFormat="1" applyFont="1" applyBorder="1" applyAlignment="1">
      <alignment horizontal="right" vertical="center" wrapText="1" indent="1"/>
    </xf>
    <xf numFmtId="165" fontId="30" fillId="0" borderId="52" xfId="0" applyNumberFormat="1" applyFont="1" applyBorder="1" applyAlignment="1">
      <alignment horizontal="right" vertical="center" wrapText="1" indent="1"/>
    </xf>
    <xf numFmtId="165" fontId="30" fillId="0" borderId="46" xfId="0" applyNumberFormat="1" applyFont="1" applyBorder="1" applyAlignment="1">
      <alignment horizontal="center" vertical="center" wrapText="1"/>
    </xf>
    <xf numFmtId="4" fontId="20" fillId="0" borderId="48" xfId="0" applyNumberFormat="1" applyFont="1" applyBorder="1" applyAlignment="1">
      <alignment vertical="center" wrapText="1"/>
    </xf>
    <xf numFmtId="4" fontId="20" fillId="0" borderId="10" xfId="0" applyNumberFormat="1" applyFont="1" applyBorder="1" applyAlignment="1">
      <alignment vertical="center" wrapText="1"/>
    </xf>
    <xf numFmtId="4" fontId="18" fillId="0" borderId="53" xfId="0" applyNumberFormat="1" applyFont="1" applyBorder="1" applyAlignment="1">
      <alignment vertical="center" wrapText="1"/>
    </xf>
    <xf numFmtId="165" fontId="4" fillId="3" borderId="9" xfId="0" applyNumberFormat="1" applyFont="1" applyFill="1" applyBorder="1" applyAlignment="1">
      <alignment horizontal="center"/>
    </xf>
    <xf numFmtId="165" fontId="4" fillId="3" borderId="20" xfId="0" applyNumberFormat="1" applyFont="1" applyFill="1" applyBorder="1" applyAlignment="1">
      <alignment horizontal="center"/>
    </xf>
    <xf numFmtId="165" fontId="14" fillId="0" borderId="9" xfId="5" applyNumberFormat="1" applyFont="1" applyFill="1" applyBorder="1"/>
    <xf numFmtId="165" fontId="14" fillId="0" borderId="9" xfId="2" applyNumberFormat="1" applyFont="1" applyFill="1" applyBorder="1"/>
    <xf numFmtId="0" fontId="22" fillId="0" borderId="62" xfId="0" applyFont="1" applyBorder="1" applyAlignment="1">
      <alignment horizontal="center" vertical="center" wrapText="1"/>
    </xf>
    <xf numFmtId="0" fontId="22" fillId="0" borderId="63" xfId="0" applyFont="1" applyBorder="1" applyAlignment="1">
      <alignment horizontal="center" vertical="center" wrapText="1"/>
    </xf>
    <xf numFmtId="0" fontId="22" fillId="0" borderId="39" xfId="0" applyFont="1" applyBorder="1" applyAlignment="1">
      <alignment horizontal="center" vertical="center" wrapText="1"/>
    </xf>
    <xf numFmtId="0" fontId="22" fillId="0" borderId="65" xfId="0" applyFont="1" applyBorder="1" applyAlignment="1">
      <alignment horizontal="center" vertical="center" wrapText="1"/>
    </xf>
    <xf numFmtId="0" fontId="13" fillId="0" borderId="66" xfId="0" applyFont="1" applyBorder="1" applyAlignment="1">
      <alignment horizontal="left" vertical="center" wrapText="1" indent="1"/>
    </xf>
    <xf numFmtId="0" fontId="13" fillId="0" borderId="40" xfId="0" applyFont="1" applyBorder="1" applyAlignment="1">
      <alignment horizontal="center" vertical="center" wrapText="1"/>
    </xf>
    <xf numFmtId="0" fontId="13" fillId="0" borderId="40" xfId="0" applyFont="1" applyBorder="1" applyAlignment="1">
      <alignment horizontal="left" vertical="center" wrapText="1" indent="1"/>
    </xf>
    <xf numFmtId="0" fontId="13" fillId="0" borderId="67" xfId="0" applyFont="1" applyBorder="1" applyAlignment="1">
      <alignment horizontal="right" vertical="center" wrapText="1" indent="1"/>
    </xf>
    <xf numFmtId="0" fontId="13" fillId="0" borderId="40" xfId="0" applyFont="1" applyBorder="1" applyAlignment="1">
      <alignment vertical="top" wrapText="1" indent="1"/>
    </xf>
    <xf numFmtId="0" fontId="22" fillId="0" borderId="40" xfId="0" applyFont="1" applyBorder="1" applyAlignment="1">
      <alignment horizontal="center" vertical="center" wrapText="1"/>
    </xf>
    <xf numFmtId="0" fontId="22" fillId="0" borderId="40" xfId="0" applyFont="1" applyBorder="1" applyAlignment="1">
      <alignment horizontal="left" vertical="center" wrapText="1" indent="1"/>
    </xf>
    <xf numFmtId="0" fontId="22" fillId="0" borderId="67" xfId="0" applyFont="1" applyBorder="1" applyAlignment="1">
      <alignment horizontal="center" vertical="center" wrapText="1"/>
    </xf>
    <xf numFmtId="0" fontId="22" fillId="0" borderId="68" xfId="0" applyFont="1" applyBorder="1" applyAlignment="1">
      <alignment horizontal="center" vertical="center" wrapText="1"/>
    </xf>
    <xf numFmtId="0" fontId="22" fillId="0" borderId="69" xfId="0" applyFont="1" applyBorder="1" applyAlignment="1">
      <alignment horizontal="center" vertical="center" wrapText="1"/>
    </xf>
    <xf numFmtId="0" fontId="13" fillId="0" borderId="70" xfId="0" applyFont="1" applyBorder="1" applyAlignment="1">
      <alignment vertical="top" wrapText="1" indent="1"/>
    </xf>
    <xf numFmtId="0" fontId="22" fillId="0" borderId="72" xfId="0" applyFont="1" applyBorder="1" applyAlignment="1">
      <alignment horizontal="center" vertical="center" wrapText="1"/>
    </xf>
    <xf numFmtId="0" fontId="22" fillId="0" borderId="73" xfId="0" applyFont="1" applyBorder="1" applyAlignment="1">
      <alignment horizontal="center" vertical="center" wrapText="1"/>
    </xf>
    <xf numFmtId="0" fontId="22" fillId="0" borderId="75" xfId="0" applyFont="1" applyBorder="1" applyAlignment="1">
      <alignment horizontal="center" vertical="center" wrapText="1"/>
    </xf>
    <xf numFmtId="0" fontId="22" fillId="0" borderId="76" xfId="0" applyFont="1" applyBorder="1" applyAlignment="1">
      <alignment horizontal="center" vertical="center" wrapText="1"/>
    </xf>
    <xf numFmtId="0" fontId="13" fillId="0" borderId="78" xfId="0" applyFont="1" applyBorder="1" applyAlignment="1">
      <alignment vertical="top" wrapText="1" indent="1"/>
    </xf>
    <xf numFmtId="0" fontId="22" fillId="0" borderId="78" xfId="0" applyFont="1" applyBorder="1" applyAlignment="1">
      <alignment horizontal="center" vertical="center" wrapText="1"/>
    </xf>
    <xf numFmtId="0" fontId="13" fillId="0" borderId="60" xfId="0" applyFont="1" applyBorder="1" applyAlignment="1">
      <alignment vertical="top" wrapText="1" indent="1"/>
    </xf>
    <xf numFmtId="0" fontId="5" fillId="0" borderId="32" xfId="0" applyFont="1" applyFill="1" applyBorder="1" applyAlignment="1">
      <alignment horizontal="left" vertical="center" wrapText="1" indent="4"/>
    </xf>
    <xf numFmtId="0" fontId="5" fillId="0" borderId="33" xfId="0" applyFont="1" applyFill="1" applyBorder="1" applyAlignment="1">
      <alignment horizontal="center" vertical="center" wrapText="1"/>
    </xf>
    <xf numFmtId="0" fontId="5" fillId="0" borderId="32" xfId="0" applyFont="1" applyFill="1" applyBorder="1" applyAlignment="1">
      <alignment horizontal="left" vertical="center" wrapText="1" indent="1"/>
    </xf>
    <xf numFmtId="0" fontId="30" fillId="0" borderId="42" xfId="0" applyFont="1" applyFill="1" applyBorder="1" applyAlignment="1">
      <alignment horizontal="center" vertical="center" wrapText="1"/>
    </xf>
    <xf numFmtId="168" fontId="4" fillId="3" borderId="9" xfId="0" applyNumberFormat="1" applyFont="1" applyFill="1" applyBorder="1" applyAlignment="1">
      <alignment horizontal="center"/>
    </xf>
    <xf numFmtId="168" fontId="4" fillId="3" borderId="20" xfId="0" applyNumberFormat="1" applyFont="1" applyFill="1" applyBorder="1" applyAlignment="1">
      <alignment horizontal="center"/>
    </xf>
    <xf numFmtId="168" fontId="4" fillId="0" borderId="9" xfId="0" applyNumberFormat="1" applyFont="1" applyFill="1" applyBorder="1" applyAlignment="1">
      <alignment horizontal="center"/>
    </xf>
    <xf numFmtId="168" fontId="4" fillId="0" borderId="20" xfId="0" applyNumberFormat="1" applyFont="1" applyFill="1" applyBorder="1" applyAlignment="1">
      <alignment horizontal="center"/>
    </xf>
    <xf numFmtId="0" fontId="12" fillId="2" borderId="16" xfId="5" applyFont="1" applyFill="1" applyBorder="1" applyAlignment="1">
      <alignment wrapText="1"/>
    </xf>
    <xf numFmtId="0" fontId="12" fillId="2" borderId="17" xfId="5" applyFont="1" applyFill="1" applyBorder="1" applyAlignment="1">
      <alignment wrapText="1"/>
    </xf>
    <xf numFmtId="165" fontId="14" fillId="0" borderId="10" xfId="2" applyNumberFormat="1" applyFont="1" applyFill="1" applyBorder="1"/>
    <xf numFmtId="0" fontId="12" fillId="4" borderId="18" xfId="5" applyFont="1" applyFill="1" applyBorder="1" applyAlignment="1">
      <alignment wrapText="1"/>
    </xf>
    <xf numFmtId="0" fontId="14" fillId="0" borderId="12" xfId="1" applyFont="1" applyBorder="1" applyAlignment="1" applyProtection="1"/>
    <xf numFmtId="0" fontId="14" fillId="0" borderId="0" xfId="0" applyFont="1" applyBorder="1"/>
    <xf numFmtId="2" fontId="14" fillId="0" borderId="4" xfId="0" applyNumberFormat="1" applyFont="1" applyFill="1" applyBorder="1"/>
    <xf numFmtId="0" fontId="13" fillId="0" borderId="23" xfId="0" applyFont="1" applyBorder="1"/>
    <xf numFmtId="165" fontId="14" fillId="0" borderId="23" xfId="0" applyNumberFormat="1" applyFont="1" applyBorder="1"/>
    <xf numFmtId="165" fontId="14" fillId="0" borderId="23" xfId="0" applyNumberFormat="1" applyFont="1" applyFill="1" applyBorder="1"/>
    <xf numFmtId="165" fontId="14" fillId="0" borderId="0" xfId="5" applyNumberFormat="1" applyFont="1" applyFill="1" applyBorder="1"/>
    <xf numFmtId="165" fontId="14" fillId="0" borderId="4" xfId="2" applyNumberFormat="1" applyFont="1" applyFill="1" applyBorder="1"/>
    <xf numFmtId="0" fontId="14" fillId="0" borderId="22" xfId="5" applyFont="1" applyFill="1" applyBorder="1"/>
    <xf numFmtId="165" fontId="14" fillId="0" borderId="23" xfId="5" applyNumberFormat="1" applyFont="1" applyFill="1" applyBorder="1"/>
    <xf numFmtId="165" fontId="14" fillId="0" borderId="24" xfId="2" applyNumberFormat="1" applyFont="1" applyFill="1" applyBorder="1"/>
    <xf numFmtId="0" fontId="14" fillId="0" borderId="80" xfId="1" applyFont="1" applyBorder="1" applyAlignment="1" applyProtection="1"/>
    <xf numFmtId="165" fontId="14" fillId="0" borderId="81" xfId="5" applyNumberFormat="1" applyFont="1" applyFill="1" applyBorder="1"/>
    <xf numFmtId="165" fontId="14" fillId="0" borderId="82" xfId="2" applyNumberFormat="1" applyFont="1" applyFill="1" applyBorder="1"/>
    <xf numFmtId="0" fontId="14" fillId="0" borderId="12" xfId="5" applyFont="1" applyFill="1" applyBorder="1"/>
    <xf numFmtId="165" fontId="4" fillId="3" borderId="57" xfId="0" applyNumberFormat="1" applyFont="1" applyFill="1" applyBorder="1" applyAlignment="1">
      <alignment horizontal="center"/>
    </xf>
    <xf numFmtId="167" fontId="4" fillId="3" borderId="56" xfId="0" applyNumberFormat="1" applyFont="1" applyFill="1" applyBorder="1" applyAlignment="1">
      <alignment horizontal="center"/>
    </xf>
    <xf numFmtId="167" fontId="4" fillId="3" borderId="21" xfId="0" applyNumberFormat="1" applyFont="1" applyFill="1" applyBorder="1" applyAlignment="1">
      <alignment horizontal="center"/>
    </xf>
    <xf numFmtId="167" fontId="4" fillId="0" borderId="18" xfId="0" applyNumberFormat="1" applyFont="1" applyFill="1" applyBorder="1" applyAlignment="1">
      <alignment horizontal="center"/>
    </xf>
    <xf numFmtId="167" fontId="4" fillId="0" borderId="21" xfId="0" applyNumberFormat="1" applyFont="1" applyFill="1" applyBorder="1" applyAlignment="1">
      <alignment horizontal="center"/>
    </xf>
    <xf numFmtId="168" fontId="5" fillId="0" borderId="33" xfId="0" applyNumberFormat="1" applyFont="1" applyBorder="1" applyAlignment="1">
      <alignment horizontal="center" vertical="center" wrapText="1"/>
    </xf>
    <xf numFmtId="168" fontId="5" fillId="0" borderId="44" xfId="0" applyNumberFormat="1" applyFont="1" applyBorder="1" applyAlignment="1">
      <alignment horizontal="center" vertical="center" wrapText="1"/>
    </xf>
    <xf numFmtId="168" fontId="30" fillId="0" borderId="42" xfId="0" applyNumberFormat="1" applyFont="1" applyBorder="1" applyAlignment="1">
      <alignment horizontal="center" vertical="center" wrapText="1"/>
    </xf>
    <xf numFmtId="168" fontId="30" fillId="0" borderId="41" xfId="0" applyNumberFormat="1" applyFont="1" applyBorder="1" applyAlignment="1">
      <alignment horizontal="center" vertical="center" wrapText="1"/>
    </xf>
    <xf numFmtId="0" fontId="5" fillId="0" borderId="33" xfId="0" applyNumberFormat="1" applyFont="1" applyBorder="1" applyAlignment="1">
      <alignment horizontal="center" vertical="center" wrapText="1"/>
    </xf>
    <xf numFmtId="0" fontId="30" fillId="0" borderId="42" xfId="0" applyNumberFormat="1" applyFont="1" applyBorder="1" applyAlignment="1">
      <alignment horizontal="center" vertical="center" wrapText="1"/>
    </xf>
    <xf numFmtId="0" fontId="30" fillId="0" borderId="41" xfId="0" applyNumberFormat="1" applyFont="1" applyBorder="1" applyAlignment="1">
      <alignment horizontal="center" vertical="center" wrapText="1"/>
    </xf>
    <xf numFmtId="1" fontId="4" fillId="3" borderId="17" xfId="0" applyNumberFormat="1" applyFont="1" applyFill="1" applyBorder="1" applyAlignment="1">
      <alignment horizontal="center"/>
    </xf>
    <xf numFmtId="0" fontId="27" fillId="0" borderId="0" xfId="0" applyFont="1" applyAlignment="1">
      <alignment horizontal="center" vertical="center" wrapText="1"/>
    </xf>
    <xf numFmtId="0" fontId="0" fillId="0" borderId="0" xfId="0" applyAlignment="1">
      <alignment wrapText="1"/>
    </xf>
    <xf numFmtId="0" fontId="27" fillId="0" borderId="0" xfId="0" applyFont="1" applyAlignment="1">
      <alignment horizontal="left" vertical="center" wrapText="1"/>
    </xf>
    <xf numFmtId="0" fontId="0" fillId="0" borderId="0" xfId="0" applyAlignment="1">
      <alignment horizontal="left" wrapText="1"/>
    </xf>
    <xf numFmtId="0" fontId="28" fillId="0" borderId="0" xfId="0" applyFont="1" applyAlignment="1">
      <alignment horizontal="left" vertical="center" wrapText="1"/>
    </xf>
    <xf numFmtId="0" fontId="14" fillId="0" borderId="5" xfId="1" applyFont="1" applyBorder="1" applyAlignment="1" applyProtection="1">
      <alignment wrapText="1"/>
    </xf>
    <xf numFmtId="0" fontId="13" fillId="0" borderId="3" xfId="0" applyFont="1" applyBorder="1" applyAlignment="1">
      <alignment wrapText="1"/>
    </xf>
    <xf numFmtId="0" fontId="13" fillId="0" borderId="1" xfId="0" applyFont="1" applyBorder="1" applyAlignment="1">
      <alignment wrapText="1"/>
    </xf>
    <xf numFmtId="0" fontId="34" fillId="0" borderId="12" xfId="1" applyFont="1" applyBorder="1" applyAlignment="1" applyProtection="1">
      <alignment wrapText="1"/>
    </xf>
    <xf numFmtId="0" fontId="13" fillId="0" borderId="0" xfId="0" applyFont="1" applyBorder="1" applyAlignment="1">
      <alignment wrapText="1"/>
    </xf>
    <xf numFmtId="0" fontId="13" fillId="0" borderId="4" xfId="0" applyFont="1" applyBorder="1" applyAlignment="1">
      <alignment wrapText="1"/>
    </xf>
    <xf numFmtId="0" fontId="12" fillId="0" borderId="6" xfId="3" applyFont="1" applyFill="1" applyBorder="1" applyAlignment="1">
      <alignment horizontal="center"/>
    </xf>
    <xf numFmtId="0" fontId="13" fillId="0" borderId="7" xfId="0" applyFont="1" applyBorder="1" applyAlignment="1">
      <alignment horizontal="center"/>
    </xf>
    <xf numFmtId="0" fontId="13" fillId="0" borderId="8" xfId="0" applyFont="1" applyBorder="1" applyAlignment="1">
      <alignment horizontal="center"/>
    </xf>
    <xf numFmtId="0" fontId="12" fillId="0" borderId="6" xfId="5" applyFont="1" applyFill="1" applyBorder="1" applyAlignment="1">
      <alignment horizontal="center"/>
    </xf>
    <xf numFmtId="0" fontId="14" fillId="0" borderId="12" xfId="1" applyFont="1" applyFill="1" applyBorder="1" applyAlignment="1" applyProtection="1">
      <alignment wrapText="1"/>
    </xf>
    <xf numFmtId="0" fontId="13" fillId="0" borderId="5" xfId="0" applyFont="1" applyFill="1" applyBorder="1" applyAlignment="1">
      <alignment wrapText="1"/>
    </xf>
    <xf numFmtId="0" fontId="14" fillId="0" borderId="12" xfId="1" applyFont="1" applyBorder="1" applyAlignment="1" applyProtection="1">
      <alignment wrapText="1"/>
    </xf>
    <xf numFmtId="0" fontId="38" fillId="0" borderId="0" xfId="0" applyFont="1" applyAlignment="1">
      <alignment horizontal="left" vertical="center" wrapText="1"/>
    </xf>
    <xf numFmtId="0" fontId="40" fillId="0" borderId="0" xfId="0" applyFont="1" applyAlignment="1">
      <alignment horizontal="left" wrapText="1"/>
    </xf>
    <xf numFmtId="0" fontId="6" fillId="0" borderId="0" xfId="1" applyBorder="1" applyAlignment="1" applyProtection="1">
      <alignment vertical="center" wrapText="1"/>
    </xf>
    <xf numFmtId="0" fontId="13" fillId="0" borderId="9" xfId="0" applyFont="1" applyBorder="1" applyAlignment="1">
      <alignment horizontal="center" vertical="center" wrapText="1"/>
    </xf>
    <xf numFmtId="8" fontId="13" fillId="0" borderId="10" xfId="0" applyNumberFormat="1" applyFont="1" applyBorder="1" applyAlignment="1">
      <alignment horizontal="right" vertical="center" wrapText="1" indent="1"/>
    </xf>
    <xf numFmtId="0" fontId="24" fillId="0" borderId="0" xfId="0" applyFont="1" applyAlignment="1">
      <alignment vertical="center" wrapText="1"/>
    </xf>
    <xf numFmtId="0" fontId="22" fillId="0" borderId="22" xfId="0" applyFont="1" applyBorder="1" applyAlignment="1">
      <alignment horizontal="left" vertical="center" wrapText="1" indent="1"/>
    </xf>
    <xf numFmtId="0" fontId="22" fillId="0" borderId="23" xfId="0" applyFont="1" applyBorder="1" applyAlignment="1">
      <alignment horizontal="left" vertical="center" wrapText="1" indent="1"/>
    </xf>
    <xf numFmtId="0" fontId="13" fillId="0" borderId="23" xfId="0" applyFont="1" applyBorder="1" applyAlignment="1">
      <alignment horizontal="center" vertical="center" wrapText="1"/>
    </xf>
    <xf numFmtId="0" fontId="22" fillId="0" borderId="61" xfId="0" applyFont="1" applyBorder="1" applyAlignment="1">
      <alignment horizontal="center" vertical="center" wrapText="1"/>
    </xf>
    <xf numFmtId="0" fontId="22" fillId="0" borderId="64" xfId="0" applyFont="1" applyBorder="1" applyAlignment="1">
      <alignment horizontal="center" vertical="center" wrapText="1"/>
    </xf>
    <xf numFmtId="0" fontId="22" fillId="0" borderId="66" xfId="0" applyFont="1" applyBorder="1" applyAlignment="1">
      <alignment horizontal="center" vertical="center" wrapText="1"/>
    </xf>
    <xf numFmtId="0" fontId="25" fillId="0" borderId="32" xfId="0" applyFont="1" applyBorder="1" applyAlignment="1">
      <alignment horizontal="left" vertical="center" wrapText="1" indent="1"/>
    </xf>
    <xf numFmtId="0" fontId="25" fillId="0" borderId="33" xfId="0" applyFont="1" applyBorder="1" applyAlignment="1">
      <alignment horizontal="left" vertical="center" wrapText="1" indent="1"/>
    </xf>
    <xf numFmtId="0" fontId="22" fillId="0" borderId="35" xfId="0" applyFont="1" applyBorder="1" applyAlignment="1">
      <alignment horizontal="left" vertical="center" wrapText="1" indent="1"/>
    </xf>
    <xf numFmtId="0" fontId="22" fillId="0" borderId="36" xfId="0" applyFont="1" applyBorder="1" applyAlignment="1">
      <alignment horizontal="left" vertical="center" wrapText="1" indent="1"/>
    </xf>
    <xf numFmtId="0" fontId="22" fillId="0" borderId="71" xfId="0" applyFont="1" applyBorder="1" applyAlignment="1">
      <alignment horizontal="center" vertical="center" wrapText="1"/>
    </xf>
    <xf numFmtId="0" fontId="22" fillId="0" borderId="74" xfId="0" applyFont="1" applyBorder="1" applyAlignment="1">
      <alignment horizontal="center" vertical="center" wrapText="1"/>
    </xf>
    <xf numFmtId="0" fontId="22" fillId="0" borderId="77" xfId="0" applyFont="1" applyBorder="1" applyAlignment="1">
      <alignment horizontal="center" vertical="center" wrapText="1"/>
    </xf>
    <xf numFmtId="0" fontId="25" fillId="0" borderId="44" xfId="0" applyFont="1" applyBorder="1" applyAlignment="1">
      <alignment horizontal="center" vertical="center" wrapText="1"/>
    </xf>
    <xf numFmtId="0" fontId="0" fillId="0" borderId="42" xfId="0" applyBorder="1" applyAlignment="1">
      <alignment horizontal="center" vertical="center" wrapText="1"/>
    </xf>
    <xf numFmtId="0" fontId="0" fillId="0" borderId="79" xfId="0" applyBorder="1" applyAlignment="1">
      <alignment horizontal="center" vertical="center" wrapText="1"/>
    </xf>
    <xf numFmtId="0" fontId="22" fillId="0" borderId="44" xfId="0" applyFont="1" applyBorder="1" applyAlignment="1">
      <alignment horizontal="center" vertical="center" wrapText="1"/>
    </xf>
    <xf numFmtId="0" fontId="18" fillId="0" borderId="33" xfId="0" applyFont="1" applyBorder="1" applyAlignment="1">
      <alignment horizontal="center" vertical="center" wrapText="1"/>
    </xf>
    <xf numFmtId="0" fontId="20" fillId="0" borderId="33" xfId="0" applyFont="1" applyBorder="1" applyAlignment="1">
      <alignment wrapText="1"/>
    </xf>
    <xf numFmtId="0" fontId="18" fillId="0" borderId="34" xfId="0" applyFont="1" applyBorder="1" applyAlignment="1">
      <alignment horizontal="center" vertical="center" wrapText="1"/>
    </xf>
    <xf numFmtId="0" fontId="20" fillId="0" borderId="34" xfId="0" applyFont="1" applyBorder="1" applyAlignment="1">
      <alignment vertical="center" wrapText="1"/>
    </xf>
    <xf numFmtId="166" fontId="15" fillId="3" borderId="2" xfId="0" applyNumberFormat="1" applyFont="1" applyFill="1" applyBorder="1" applyAlignment="1" applyProtection="1">
      <alignment horizontal="center" vertical="top" wrapText="1"/>
    </xf>
    <xf numFmtId="0" fontId="0" fillId="0" borderId="2" xfId="0" applyBorder="1" applyAlignment="1">
      <alignment horizontal="center" vertical="top" wrapText="1"/>
    </xf>
    <xf numFmtId="0" fontId="33" fillId="0" borderId="0" xfId="0" applyFont="1" applyAlignment="1">
      <alignment vertical="center" wrapText="1"/>
    </xf>
    <xf numFmtId="0" fontId="4" fillId="0" borderId="0" xfId="0" applyFont="1" applyAlignment="1"/>
    <xf numFmtId="0" fontId="4" fillId="0" borderId="0" xfId="0" applyFont="1" applyAlignment="1">
      <alignment wrapText="1"/>
    </xf>
    <xf numFmtId="0" fontId="18" fillId="0" borderId="38" xfId="0" applyFont="1" applyBorder="1" applyAlignment="1">
      <alignment horizontal="center" vertical="center" wrapText="1"/>
    </xf>
    <xf numFmtId="0" fontId="0" fillId="0" borderId="39" xfId="0" applyBorder="1" applyAlignment="1">
      <alignment wrapText="1"/>
    </xf>
    <xf numFmtId="0" fontId="0" fillId="0" borderId="40" xfId="0" applyBorder="1" applyAlignment="1">
      <alignment wrapText="1"/>
    </xf>
    <xf numFmtId="0" fontId="18" fillId="0" borderId="29" xfId="0" applyFont="1" applyBorder="1" applyAlignment="1">
      <alignment horizontal="center" vertical="center" wrapText="1"/>
    </xf>
    <xf numFmtId="0" fontId="18" fillId="0" borderId="32" xfId="0" applyFont="1" applyBorder="1" applyAlignment="1">
      <alignment horizontal="center" vertical="center" wrapText="1"/>
    </xf>
    <xf numFmtId="0" fontId="32" fillId="0" borderId="32" xfId="0" applyFont="1" applyFill="1" applyBorder="1" applyAlignment="1">
      <alignment horizontal="left" vertical="center" wrapText="1" indent="1"/>
    </xf>
    <xf numFmtId="0" fontId="32" fillId="0" borderId="33" xfId="0" applyFont="1" applyFill="1" applyBorder="1" applyAlignment="1">
      <alignment horizontal="left" vertical="center" wrapText="1" indent="1"/>
    </xf>
    <xf numFmtId="0" fontId="32" fillId="0" borderId="44" xfId="0" applyFont="1" applyFill="1" applyBorder="1" applyAlignment="1">
      <alignment horizontal="left" vertical="center" wrapText="1" indent="1"/>
    </xf>
    <xf numFmtId="0" fontId="30" fillId="0" borderId="35" xfId="0" applyFont="1" applyBorder="1" applyAlignment="1">
      <alignment horizontal="left" vertical="center" wrapText="1" indent="1"/>
    </xf>
    <xf numFmtId="0" fontId="30" fillId="0" borderId="36" xfId="0" applyFont="1" applyBorder="1" applyAlignment="1">
      <alignment horizontal="left" vertical="center" wrapText="1" indent="1"/>
    </xf>
    <xf numFmtId="0" fontId="30" fillId="0" borderId="45" xfId="0" applyFont="1" applyBorder="1" applyAlignment="1">
      <alignment horizontal="left" vertical="center" wrapText="1" indent="1"/>
    </xf>
    <xf numFmtId="0" fontId="32" fillId="0" borderId="32" xfId="0" applyFont="1" applyBorder="1" applyAlignment="1">
      <alignment horizontal="left" vertical="center" wrapText="1" indent="1"/>
    </xf>
    <xf numFmtId="0" fontId="32" fillId="0" borderId="33" xfId="0" applyFont="1" applyBorder="1" applyAlignment="1">
      <alignment horizontal="left" vertical="center" wrapText="1" indent="1"/>
    </xf>
    <xf numFmtId="0" fontId="32" fillId="0" borderId="44" xfId="0" applyFont="1" applyBorder="1" applyAlignment="1">
      <alignment horizontal="left" vertical="center" wrapText="1" indent="1"/>
    </xf>
    <xf numFmtId="166" fontId="15" fillId="3" borderId="3" xfId="0" applyNumberFormat="1" applyFont="1" applyFill="1" applyBorder="1" applyAlignment="1" applyProtection="1">
      <alignment horizontal="center" wrapText="1"/>
    </xf>
    <xf numFmtId="166" fontId="15" fillId="3" borderId="2" xfId="0" applyNumberFormat="1" applyFont="1" applyFill="1" applyBorder="1" applyAlignment="1" applyProtection="1">
      <alignment horizontal="center" wrapText="1"/>
    </xf>
    <xf numFmtId="0" fontId="37" fillId="0" borderId="2" xfId="0" applyFont="1" applyBorder="1" applyAlignment="1">
      <alignment horizontal="center" wrapText="1"/>
    </xf>
    <xf numFmtId="0" fontId="3" fillId="0" borderId="0" xfId="0" applyFont="1" applyAlignment="1">
      <alignment vertical="center" wrapText="1"/>
    </xf>
    <xf numFmtId="0" fontId="18" fillId="0" borderId="9" xfId="0" applyFont="1" applyBorder="1" applyAlignment="1">
      <alignment horizontal="center" vertical="center" wrapText="1"/>
    </xf>
    <xf numFmtId="0" fontId="20" fillId="0" borderId="9" xfId="0" applyFont="1" applyBorder="1" applyAlignment="1">
      <alignment wrapText="1"/>
    </xf>
    <xf numFmtId="0" fontId="20" fillId="0" borderId="9" xfId="0" applyFont="1" applyBorder="1" applyAlignment="1">
      <alignment horizontal="center" vertical="center" wrapText="1"/>
    </xf>
    <xf numFmtId="0" fontId="18" fillId="0" borderId="10" xfId="0" applyFont="1" applyBorder="1" applyAlignment="1">
      <alignment horizontal="center" vertical="center" wrapText="1"/>
    </xf>
    <xf numFmtId="0" fontId="20" fillId="0" borderId="10" xfId="0" applyFont="1" applyBorder="1" applyAlignment="1">
      <alignment wrapText="1"/>
    </xf>
    <xf numFmtId="0" fontId="18" fillId="0" borderId="22" xfId="0" applyFont="1" applyBorder="1" applyAlignment="1">
      <alignment horizontal="left" vertical="center" wrapText="1" indent="1"/>
    </xf>
    <xf numFmtId="0" fontId="18" fillId="0" borderId="23" xfId="0" applyFont="1" applyBorder="1" applyAlignment="1">
      <alignment horizontal="left" vertical="center" wrapText="1" indent="1"/>
    </xf>
    <xf numFmtId="0" fontId="18" fillId="0" borderId="54" xfId="0" applyFont="1" applyBorder="1" applyAlignment="1">
      <alignment horizontal="left" vertical="center" wrapText="1" indent="1"/>
    </xf>
    <xf numFmtId="0" fontId="18" fillId="0" borderId="26" xfId="0" applyFont="1" applyBorder="1" applyAlignment="1">
      <alignment horizontal="center" vertical="center" wrapText="1"/>
    </xf>
    <xf numFmtId="0" fontId="18" fillId="0" borderId="11" xfId="0" applyFont="1" applyBorder="1" applyAlignment="1">
      <alignment horizontal="center" vertical="center" wrapText="1"/>
    </xf>
    <xf numFmtId="166" fontId="15" fillId="3" borderId="0" xfId="0" applyNumberFormat="1" applyFont="1" applyFill="1" applyBorder="1" applyAlignment="1" applyProtection="1">
      <alignment horizontal="center" wrapText="1"/>
    </xf>
  </cellXfs>
  <cellStyles count="6">
    <cellStyle name="Currency 2" xfId="4"/>
    <cellStyle name="Hyperlink" xfId="1" builtinId="8"/>
    <cellStyle name="Normal" xfId="0" builtinId="0"/>
    <cellStyle name="Normal 2" xfId="3"/>
    <cellStyle name="Normal_HMIWI EG SS" xfId="2"/>
    <cellStyle name="Normal_ICR Cost Inputs"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bls.gov/oes/current/naics4_316100.htm" TargetMode="External"/><Relationship Id="rId1" Type="http://schemas.openxmlformats.org/officeDocument/2006/relationships/hyperlink" Target="https://www.opm.gov/policy-data-oversight/pay-leave/salaries-wages/salary-tables/pdf/2016/GS_h.pdf"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reginfo.gov/public/do/PRAViewICR?ref_nbr=201412-2060-001"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2"/>
  <sheetViews>
    <sheetView workbookViewId="0">
      <selection sqref="A1:Q1"/>
    </sheetView>
  </sheetViews>
  <sheetFormatPr defaultRowHeight="15" x14ac:dyDescent="0.25"/>
  <sheetData>
    <row r="1" spans="1:17" s="4" customFormat="1" x14ac:dyDescent="0.25">
      <c r="A1" s="198" t="s">
        <v>177</v>
      </c>
      <c r="B1" s="199"/>
      <c r="C1" s="199"/>
      <c r="D1" s="199"/>
      <c r="E1" s="199"/>
      <c r="F1" s="199"/>
      <c r="G1" s="199"/>
      <c r="H1" s="199"/>
      <c r="I1" s="199"/>
      <c r="J1" s="199"/>
      <c r="K1" s="199"/>
      <c r="L1" s="199"/>
      <c r="M1" s="199"/>
      <c r="N1" s="199"/>
      <c r="O1" s="199"/>
      <c r="P1" s="199"/>
      <c r="Q1" s="199"/>
    </row>
    <row r="2" spans="1:17" s="4" customFormat="1" x14ac:dyDescent="0.25">
      <c r="A2" s="198" t="s">
        <v>178</v>
      </c>
      <c r="B2" s="199"/>
      <c r="C2" s="199"/>
      <c r="D2" s="199"/>
      <c r="E2" s="199"/>
      <c r="F2" s="199"/>
      <c r="G2" s="199"/>
      <c r="H2" s="199"/>
      <c r="I2" s="199"/>
      <c r="J2" s="199"/>
      <c r="K2" s="199"/>
      <c r="L2" s="199"/>
      <c r="M2" s="199"/>
      <c r="N2" s="199"/>
      <c r="O2" s="199"/>
      <c r="P2" s="199"/>
      <c r="Q2" s="199"/>
    </row>
    <row r="3" spans="1:17" ht="15.75" x14ac:dyDescent="0.25">
      <c r="A3" s="106"/>
    </row>
    <row r="4" spans="1:17" x14ac:dyDescent="0.25">
      <c r="A4" s="198" t="s">
        <v>179</v>
      </c>
      <c r="B4" s="199"/>
      <c r="C4" s="199"/>
      <c r="D4" s="199"/>
      <c r="E4" s="199"/>
      <c r="F4" s="199"/>
      <c r="G4" s="199"/>
      <c r="H4" s="199"/>
      <c r="I4" s="199"/>
      <c r="J4" s="199"/>
      <c r="K4" s="199"/>
      <c r="L4" s="199"/>
      <c r="M4" s="199"/>
      <c r="N4" s="199"/>
      <c r="O4" s="199"/>
      <c r="P4" s="199"/>
      <c r="Q4" s="199"/>
    </row>
    <row r="5" spans="1:17" s="4" customFormat="1" ht="15.75" x14ac:dyDescent="0.25">
      <c r="A5" s="107"/>
      <c r="B5" s="108"/>
      <c r="C5" s="108"/>
      <c r="D5" s="108"/>
      <c r="E5" s="108"/>
      <c r="F5" s="108"/>
      <c r="G5" s="108"/>
      <c r="H5" s="108"/>
      <c r="I5" s="108"/>
      <c r="J5" s="108"/>
      <c r="K5" s="108"/>
      <c r="L5" s="108"/>
      <c r="M5" s="108"/>
      <c r="N5" s="108"/>
      <c r="O5" s="108"/>
      <c r="P5" s="108"/>
      <c r="Q5" s="108"/>
    </row>
    <row r="6" spans="1:17" x14ac:dyDescent="0.25">
      <c r="A6" s="200" t="s">
        <v>165</v>
      </c>
      <c r="B6" s="201"/>
      <c r="C6" s="201"/>
      <c r="D6" s="201"/>
      <c r="E6" s="201"/>
      <c r="F6" s="201"/>
      <c r="G6" s="201"/>
      <c r="H6" s="201"/>
      <c r="I6" s="201"/>
      <c r="J6" s="201"/>
      <c r="K6" s="201"/>
      <c r="L6" s="201"/>
      <c r="M6" s="201"/>
      <c r="N6" s="201"/>
      <c r="O6" s="201"/>
      <c r="P6" s="201"/>
      <c r="Q6" s="201"/>
    </row>
    <row r="7" spans="1:17" ht="15.75" x14ac:dyDescent="0.25">
      <c r="A7" s="52"/>
    </row>
    <row r="8" spans="1:17" ht="15.75" x14ac:dyDescent="0.25">
      <c r="B8" s="103" t="s">
        <v>166</v>
      </c>
    </row>
    <row r="9" spans="1:17" ht="15.75" x14ac:dyDescent="0.25">
      <c r="A9" s="52"/>
    </row>
    <row r="10" spans="1:17" ht="15.75" x14ac:dyDescent="0.25">
      <c r="A10" s="104" t="s">
        <v>167</v>
      </c>
      <c r="B10" s="104" t="s">
        <v>168</v>
      </c>
    </row>
    <row r="11" spans="1:17" ht="15.75" x14ac:dyDescent="0.25">
      <c r="A11" s="52"/>
    </row>
    <row r="12" spans="1:17" ht="15.75" x14ac:dyDescent="0.25">
      <c r="A12" s="104" t="s">
        <v>169</v>
      </c>
      <c r="B12" s="104" t="s">
        <v>170</v>
      </c>
    </row>
    <row r="15" spans="1:17" x14ac:dyDescent="0.25">
      <c r="A15" s="202" t="s">
        <v>171</v>
      </c>
      <c r="B15" s="201"/>
      <c r="C15" s="201"/>
      <c r="D15" s="201"/>
      <c r="E15" s="201"/>
      <c r="F15" s="201"/>
      <c r="G15" s="201"/>
      <c r="H15" s="201"/>
      <c r="I15" s="201"/>
      <c r="J15" s="201"/>
      <c r="K15" s="201"/>
      <c r="L15" s="201"/>
      <c r="M15" s="201"/>
      <c r="N15" s="201"/>
      <c r="O15" s="201"/>
      <c r="P15" s="201"/>
      <c r="Q15" s="201"/>
    </row>
    <row r="16" spans="1:17" ht="15.75" x14ac:dyDescent="0.25">
      <c r="A16" s="54"/>
    </row>
    <row r="17" spans="1:2" ht="15.75" x14ac:dyDescent="0.25">
      <c r="B17" s="53" t="s">
        <v>172</v>
      </c>
    </row>
    <row r="18" spans="1:2" ht="15.75" x14ac:dyDescent="0.25">
      <c r="A18" s="54"/>
    </row>
    <row r="19" spans="1:2" ht="15.75" x14ac:dyDescent="0.25">
      <c r="A19" s="105" t="s">
        <v>173</v>
      </c>
      <c r="B19" s="105" t="s">
        <v>174</v>
      </c>
    </row>
    <row r="20" spans="1:2" ht="15.75" x14ac:dyDescent="0.25">
      <c r="A20" s="54"/>
    </row>
    <row r="21" spans="1:2" ht="15.75" x14ac:dyDescent="0.25">
      <c r="A21" s="105" t="s">
        <v>175</v>
      </c>
      <c r="B21" s="105" t="s">
        <v>176</v>
      </c>
    </row>
    <row r="22" spans="1:2" ht="15.75" x14ac:dyDescent="0.25">
      <c r="A22" s="104"/>
    </row>
  </sheetData>
  <mergeCells count="5">
    <mergeCell ref="A1:Q1"/>
    <mergeCell ref="A2:Q2"/>
    <mergeCell ref="A4:Q4"/>
    <mergeCell ref="A6:Q6"/>
    <mergeCell ref="A15:Q15"/>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P23"/>
  <sheetViews>
    <sheetView workbookViewId="0"/>
  </sheetViews>
  <sheetFormatPr defaultRowHeight="15" x14ac:dyDescent="0.25"/>
  <cols>
    <col min="1" max="1" width="9.140625" style="4"/>
    <col min="2" max="2" width="33.28515625" customWidth="1"/>
  </cols>
  <sheetData>
    <row r="1" spans="2:16" ht="31.5" customHeight="1" thickBot="1" x14ac:dyDescent="0.3">
      <c r="B1" s="263" t="s">
        <v>157</v>
      </c>
      <c r="C1" s="264"/>
      <c r="D1" s="264"/>
      <c r="E1" s="264"/>
      <c r="F1" s="264"/>
      <c r="G1" s="264"/>
      <c r="H1" s="264"/>
      <c r="I1" s="264"/>
      <c r="J1" s="264"/>
      <c r="K1" s="44"/>
      <c r="L1" s="44"/>
      <c r="M1" s="44"/>
      <c r="N1" s="44"/>
      <c r="O1" s="4"/>
      <c r="P1" s="4"/>
    </row>
    <row r="2" spans="2:16" x14ac:dyDescent="0.25">
      <c r="B2" s="274" t="s">
        <v>48</v>
      </c>
      <c r="C2" s="45" t="s">
        <v>1</v>
      </c>
      <c r="D2" s="45" t="s">
        <v>3</v>
      </c>
      <c r="E2" s="45" t="s">
        <v>5</v>
      </c>
      <c r="F2" s="45" t="s">
        <v>8</v>
      </c>
      <c r="G2" s="45" t="s">
        <v>9</v>
      </c>
      <c r="H2" s="45" t="s">
        <v>12</v>
      </c>
      <c r="I2" s="45" t="s">
        <v>15</v>
      </c>
      <c r="J2" s="46" t="s">
        <v>18</v>
      </c>
      <c r="K2" s="4"/>
      <c r="L2" s="4"/>
      <c r="M2" s="4"/>
      <c r="N2" s="4"/>
      <c r="O2" s="4"/>
      <c r="P2" s="4"/>
    </row>
    <row r="3" spans="2:16" ht="15" customHeight="1" x14ac:dyDescent="0.25">
      <c r="B3" s="275"/>
      <c r="C3" s="266" t="s">
        <v>49</v>
      </c>
      <c r="D3" s="266" t="s">
        <v>50</v>
      </c>
      <c r="E3" s="266" t="s">
        <v>130</v>
      </c>
      <c r="F3" s="266" t="s">
        <v>101</v>
      </c>
      <c r="G3" s="266" t="s">
        <v>123</v>
      </c>
      <c r="H3" s="266" t="s">
        <v>99</v>
      </c>
      <c r="I3" s="266" t="s">
        <v>100</v>
      </c>
      <c r="J3" s="269" t="s">
        <v>102</v>
      </c>
      <c r="K3" s="4"/>
      <c r="L3" s="4"/>
      <c r="M3" s="4"/>
      <c r="N3" s="4"/>
      <c r="O3" s="4"/>
      <c r="P3" s="4"/>
    </row>
    <row r="4" spans="2:16" ht="4.5" customHeight="1" x14ac:dyDescent="0.25">
      <c r="B4" s="275"/>
      <c r="C4" s="267"/>
      <c r="D4" s="267"/>
      <c r="E4" s="267"/>
      <c r="F4" s="267"/>
      <c r="G4" s="267"/>
      <c r="H4" s="268"/>
      <c r="I4" s="267"/>
      <c r="J4" s="270"/>
      <c r="K4" s="4"/>
      <c r="L4" s="4"/>
      <c r="M4" s="4"/>
      <c r="N4" s="4"/>
      <c r="O4" s="4"/>
      <c r="P4" s="4"/>
    </row>
    <row r="5" spans="2:16" ht="63.75" customHeight="1" x14ac:dyDescent="0.25">
      <c r="B5" s="275"/>
      <c r="C5" s="267"/>
      <c r="D5" s="267"/>
      <c r="E5" s="267"/>
      <c r="F5" s="267"/>
      <c r="G5" s="267"/>
      <c r="H5" s="268"/>
      <c r="I5" s="267"/>
      <c r="J5" s="270"/>
      <c r="K5" s="4"/>
      <c r="L5" s="4"/>
      <c r="M5" s="4"/>
      <c r="N5" s="4"/>
      <c r="O5" s="4"/>
      <c r="P5" s="4"/>
    </row>
    <row r="6" spans="2:16" x14ac:dyDescent="0.25">
      <c r="B6" s="47" t="s">
        <v>48</v>
      </c>
      <c r="C6" s="48"/>
      <c r="D6" s="48"/>
      <c r="E6" s="48"/>
      <c r="F6" s="48"/>
      <c r="G6" s="48"/>
      <c r="H6" s="48"/>
      <c r="I6" s="48"/>
      <c r="J6" s="49"/>
      <c r="K6" s="4"/>
      <c r="L6" s="4"/>
      <c r="M6" s="4"/>
      <c r="N6" s="4"/>
      <c r="O6" s="4"/>
      <c r="P6" s="4"/>
    </row>
    <row r="7" spans="2:16" ht="15" customHeight="1" x14ac:dyDescent="0.25">
      <c r="B7" s="47" t="s">
        <v>54</v>
      </c>
      <c r="C7" s="48"/>
      <c r="D7" s="48"/>
      <c r="E7" s="48"/>
      <c r="F7" s="48"/>
      <c r="G7" s="48"/>
      <c r="H7" s="48"/>
      <c r="I7" s="48"/>
      <c r="J7" s="49"/>
      <c r="K7" s="4"/>
      <c r="L7" s="4"/>
      <c r="M7" s="4"/>
      <c r="N7" s="4"/>
      <c r="O7" s="4"/>
      <c r="P7" s="4"/>
    </row>
    <row r="8" spans="2:16" ht="17.25" customHeight="1" x14ac:dyDescent="0.25">
      <c r="B8" s="47" t="s">
        <v>55</v>
      </c>
      <c r="C8" s="48">
        <v>4</v>
      </c>
      <c r="D8" s="48">
        <v>1</v>
      </c>
      <c r="E8" s="48">
        <f>C8*D8</f>
        <v>4</v>
      </c>
      <c r="F8" s="48">
        <v>0</v>
      </c>
      <c r="G8" s="48">
        <f>E8*F8</f>
        <v>0</v>
      </c>
      <c r="H8" s="48">
        <f>G8*0.05</f>
        <v>0</v>
      </c>
      <c r="I8" s="48">
        <f>G8*0.1</f>
        <v>0</v>
      </c>
      <c r="J8" s="129">
        <f>G8*Inputs!$D$16+'TBL5-EPA-YR1'!H8*Inputs!$D$17+'TBL5-EPA-YR1'!I8*Inputs!$D$18</f>
        <v>0</v>
      </c>
      <c r="K8" s="4"/>
      <c r="L8" s="4"/>
      <c r="M8" s="4"/>
      <c r="N8" s="4"/>
      <c r="O8" s="4"/>
      <c r="P8" s="4"/>
    </row>
    <row r="9" spans="2:16" ht="18" customHeight="1" x14ac:dyDescent="0.25">
      <c r="B9" s="47" t="s">
        <v>56</v>
      </c>
      <c r="C9" s="48">
        <v>4</v>
      </c>
      <c r="D9" s="48">
        <v>1</v>
      </c>
      <c r="E9" s="48">
        <f t="shared" ref="E9:E16" si="0">C9*D9</f>
        <v>4</v>
      </c>
      <c r="F9" s="48">
        <v>0</v>
      </c>
      <c r="G9" s="48">
        <f t="shared" ref="G9:G11" si="1">E9*F9</f>
        <v>0</v>
      </c>
      <c r="H9" s="48">
        <f t="shared" ref="H9:H11" si="2">G9*0.05</f>
        <v>0</v>
      </c>
      <c r="I9" s="48">
        <f t="shared" ref="I9:I11" si="3">G9*0.1</f>
        <v>0</v>
      </c>
      <c r="J9" s="129">
        <f>G9*Inputs!$D$16+'TBL5-EPA-YR1'!H9*Inputs!$D$17+'TBL5-EPA-YR1'!I9*Inputs!$D$18</f>
        <v>0</v>
      </c>
      <c r="K9" s="4"/>
      <c r="L9" s="4"/>
      <c r="M9" s="4"/>
      <c r="N9" s="4"/>
      <c r="O9" s="4"/>
      <c r="P9" s="4"/>
    </row>
    <row r="10" spans="2:16" ht="15" customHeight="1" x14ac:dyDescent="0.25">
      <c r="B10" s="47" t="s">
        <v>57</v>
      </c>
      <c r="C10" s="48">
        <v>4</v>
      </c>
      <c r="D10" s="48">
        <v>1</v>
      </c>
      <c r="E10" s="48">
        <f t="shared" si="0"/>
        <v>4</v>
      </c>
      <c r="F10" s="48">
        <v>0</v>
      </c>
      <c r="G10" s="48">
        <f t="shared" si="1"/>
        <v>0</v>
      </c>
      <c r="H10" s="48">
        <f t="shared" si="2"/>
        <v>0</v>
      </c>
      <c r="I10" s="48">
        <f t="shared" si="3"/>
        <v>0</v>
      </c>
      <c r="J10" s="129">
        <f>G10*Inputs!$D$16+'TBL5-EPA-YR1'!H10*Inputs!$D$17+'TBL5-EPA-YR1'!I10*Inputs!$D$18</f>
        <v>0</v>
      </c>
      <c r="K10" s="4"/>
      <c r="L10" s="4"/>
      <c r="M10" s="4"/>
      <c r="N10" s="4"/>
      <c r="O10" s="4"/>
      <c r="P10" s="4"/>
    </row>
    <row r="11" spans="2:16" ht="16.5" customHeight="1" x14ac:dyDescent="0.25">
      <c r="B11" s="47" t="s">
        <v>58</v>
      </c>
      <c r="C11" s="48">
        <v>4</v>
      </c>
      <c r="D11" s="48">
        <v>1</v>
      </c>
      <c r="E11" s="48">
        <f t="shared" si="0"/>
        <v>4</v>
      </c>
      <c r="F11" s="48">
        <v>0</v>
      </c>
      <c r="G11" s="48">
        <f t="shared" si="1"/>
        <v>0</v>
      </c>
      <c r="H11" s="48">
        <f t="shared" si="2"/>
        <v>0</v>
      </c>
      <c r="I11" s="48">
        <f t="shared" si="3"/>
        <v>0</v>
      </c>
      <c r="J11" s="129">
        <f>G11*Inputs!$D$16+'TBL5-EPA-YR1'!H11*Inputs!$D$17+'TBL5-EPA-YR1'!I11*Inputs!$D$18</f>
        <v>0</v>
      </c>
      <c r="K11" s="4"/>
      <c r="L11" s="4"/>
      <c r="M11" s="4"/>
      <c r="N11" s="4"/>
      <c r="O11" s="4"/>
      <c r="P11" s="4"/>
    </row>
    <row r="12" spans="2:16" ht="12" customHeight="1" x14ac:dyDescent="0.25">
      <c r="B12" s="47" t="s">
        <v>59</v>
      </c>
      <c r="C12" s="48"/>
      <c r="D12" s="48"/>
      <c r="E12" s="48"/>
      <c r="F12" s="48"/>
      <c r="G12" s="48"/>
      <c r="H12" s="48"/>
      <c r="I12" s="48"/>
      <c r="J12" s="130"/>
      <c r="K12" s="4"/>
      <c r="L12" s="4"/>
      <c r="M12" s="4"/>
      <c r="N12" s="4"/>
      <c r="O12" s="4"/>
      <c r="P12" s="4"/>
    </row>
    <row r="13" spans="2:16" x14ac:dyDescent="0.25">
      <c r="B13" s="68" t="s">
        <v>131</v>
      </c>
      <c r="C13" s="67">
        <v>20</v>
      </c>
      <c r="D13" s="67">
        <v>1</v>
      </c>
      <c r="E13" s="48">
        <f t="shared" si="0"/>
        <v>20</v>
      </c>
      <c r="F13" s="67">
        <v>4</v>
      </c>
      <c r="G13" s="48">
        <f>E13*F13</f>
        <v>80</v>
      </c>
      <c r="H13" s="48">
        <f t="shared" ref="H13:H14" si="4">G13*0.05</f>
        <v>4</v>
      </c>
      <c r="I13" s="48">
        <f t="shared" ref="I13:I14" si="5">G13*0.1</f>
        <v>8</v>
      </c>
      <c r="J13" s="129">
        <f>G13*Inputs!$D$16+'TBL5-EPA-YR1'!H13*Inputs!$D$17+'TBL5-EPA-YR1'!I13*Inputs!$D$18</f>
        <v>4272.0000000000009</v>
      </c>
      <c r="K13" s="4"/>
      <c r="L13" s="4"/>
      <c r="M13" s="4"/>
      <c r="N13" s="4"/>
      <c r="O13" s="4"/>
      <c r="P13" s="4"/>
    </row>
    <row r="14" spans="2:16" ht="14.25" customHeight="1" x14ac:dyDescent="0.25">
      <c r="B14" s="47" t="s">
        <v>103</v>
      </c>
      <c r="C14" s="48">
        <v>10</v>
      </c>
      <c r="D14" s="48">
        <v>1</v>
      </c>
      <c r="E14" s="48">
        <f t="shared" si="0"/>
        <v>10</v>
      </c>
      <c r="F14" s="48">
        <v>0</v>
      </c>
      <c r="G14" s="48">
        <f>E14*F14</f>
        <v>0</v>
      </c>
      <c r="H14" s="48">
        <f t="shared" si="4"/>
        <v>0</v>
      </c>
      <c r="I14" s="48">
        <f t="shared" si="5"/>
        <v>0</v>
      </c>
      <c r="J14" s="129">
        <f>G14*Inputs!$D$16+'TBL5-EPA-YR1'!H14*Inputs!$D$17+'TBL5-EPA-YR1'!I14*Inputs!$D$18</f>
        <v>0</v>
      </c>
      <c r="K14" s="4"/>
      <c r="L14" s="4"/>
      <c r="M14" s="4"/>
      <c r="N14" s="4"/>
      <c r="O14" s="4"/>
      <c r="P14" s="4"/>
    </row>
    <row r="15" spans="2:16" ht="13.5" customHeight="1" x14ac:dyDescent="0.25">
      <c r="B15" s="47" t="s">
        <v>61</v>
      </c>
      <c r="C15" s="48"/>
      <c r="D15" s="48"/>
      <c r="E15" s="48"/>
      <c r="F15" s="48"/>
      <c r="G15" s="48"/>
      <c r="H15" s="48"/>
      <c r="I15" s="48"/>
      <c r="J15" s="130"/>
      <c r="K15" s="4"/>
      <c r="L15" s="4"/>
      <c r="M15" s="4"/>
      <c r="N15" s="4"/>
      <c r="O15" s="4"/>
      <c r="P15" s="4"/>
    </row>
    <row r="16" spans="2:16" ht="13.5" customHeight="1" x14ac:dyDescent="0.25">
      <c r="B16" s="47" t="s">
        <v>62</v>
      </c>
      <c r="C16" s="48">
        <v>20</v>
      </c>
      <c r="D16" s="48">
        <v>1</v>
      </c>
      <c r="E16" s="48">
        <f t="shared" si="0"/>
        <v>20</v>
      </c>
      <c r="F16" s="48">
        <v>0</v>
      </c>
      <c r="G16" s="48">
        <f>E16*F16</f>
        <v>0</v>
      </c>
      <c r="H16" s="48">
        <f>G16*0.05</f>
        <v>0</v>
      </c>
      <c r="I16" s="48">
        <f>G16*0.1</f>
        <v>0</v>
      </c>
      <c r="J16" s="129">
        <f>G16*Inputs!$D$16+'TBL5-EPA-YR1'!H16*Inputs!$D$17+'TBL5-EPA-YR1'!I16*Inputs!$D$18</f>
        <v>0</v>
      </c>
      <c r="K16" s="4"/>
      <c r="L16" s="4"/>
      <c r="M16" s="4"/>
      <c r="N16" s="4"/>
      <c r="O16" s="4"/>
      <c r="P16" s="4"/>
    </row>
    <row r="17" spans="2:16" ht="13.5" customHeight="1" thickBot="1" x14ac:dyDescent="0.3">
      <c r="B17" s="271" t="s">
        <v>63</v>
      </c>
      <c r="C17" s="272"/>
      <c r="D17" s="272"/>
      <c r="E17" s="272"/>
      <c r="F17" s="273"/>
      <c r="G17" s="101">
        <f>SUM(G8:G16)</f>
        <v>80</v>
      </c>
      <c r="H17" s="101">
        <f t="shared" ref="H17:J17" si="6">SUM(H8:H16)</f>
        <v>4</v>
      </c>
      <c r="I17" s="101">
        <f t="shared" si="6"/>
        <v>8</v>
      </c>
      <c r="J17" s="131">
        <f t="shared" si="6"/>
        <v>4272.0000000000009</v>
      </c>
      <c r="K17" s="4"/>
      <c r="L17" s="4"/>
      <c r="M17" s="4"/>
      <c r="N17" s="4"/>
      <c r="O17" s="4"/>
      <c r="P17" s="4"/>
    </row>
    <row r="18" spans="2:16" x14ac:dyDescent="0.25">
      <c r="B18" s="4"/>
      <c r="C18" s="4"/>
      <c r="D18" s="4"/>
      <c r="E18" s="4"/>
      <c r="F18" s="4"/>
      <c r="G18" s="4"/>
      <c r="H18" s="4"/>
      <c r="I18" s="4"/>
      <c r="J18" s="4"/>
      <c r="K18" s="4"/>
      <c r="L18" s="4"/>
      <c r="M18" s="4"/>
      <c r="N18" s="4"/>
      <c r="O18" s="4"/>
      <c r="P18" s="4"/>
    </row>
    <row r="19" spans="2:16" x14ac:dyDescent="0.25">
      <c r="B19" s="1" t="s">
        <v>47</v>
      </c>
      <c r="C19" s="4"/>
      <c r="D19" s="4"/>
      <c r="E19" s="4"/>
      <c r="F19" s="4"/>
      <c r="G19" s="4"/>
      <c r="H19" s="4"/>
      <c r="I19" s="4"/>
      <c r="J19" s="4"/>
      <c r="K19" s="4"/>
      <c r="L19" s="4"/>
      <c r="M19" s="4"/>
      <c r="N19" s="4"/>
      <c r="O19" s="4"/>
      <c r="P19" s="4"/>
    </row>
    <row r="20" spans="2:16" ht="15.75" x14ac:dyDescent="0.25">
      <c r="B20" s="2" t="s">
        <v>97</v>
      </c>
      <c r="C20" s="4"/>
      <c r="D20" s="4"/>
      <c r="E20" s="4"/>
      <c r="F20" s="4"/>
      <c r="G20" s="4"/>
      <c r="H20" s="4"/>
      <c r="I20" s="4"/>
      <c r="J20" s="4"/>
      <c r="K20" s="4"/>
      <c r="L20" s="4"/>
      <c r="M20" s="4"/>
      <c r="N20" s="4"/>
      <c r="O20" s="4"/>
      <c r="P20" s="4"/>
    </row>
    <row r="21" spans="2:16" ht="75" customHeight="1" x14ac:dyDescent="0.25">
      <c r="B21" s="265" t="s">
        <v>98</v>
      </c>
      <c r="C21" s="199"/>
      <c r="D21" s="199"/>
      <c r="E21" s="199"/>
      <c r="F21" s="199"/>
      <c r="G21" s="199"/>
      <c r="H21" s="199"/>
      <c r="I21" s="199"/>
      <c r="J21" s="199"/>
      <c r="K21" s="4"/>
      <c r="L21" s="4"/>
      <c r="M21" s="4"/>
      <c r="N21" s="4"/>
      <c r="O21" s="4"/>
      <c r="P21" s="4"/>
    </row>
    <row r="22" spans="2:16" ht="15.75" x14ac:dyDescent="0.25">
      <c r="B22" s="2" t="s">
        <v>64</v>
      </c>
      <c r="C22" s="4"/>
      <c r="D22" s="4"/>
      <c r="E22" s="4"/>
      <c r="F22" s="4"/>
      <c r="G22" s="4"/>
      <c r="H22" s="4"/>
      <c r="I22" s="4"/>
      <c r="J22" s="4"/>
      <c r="K22" s="4"/>
      <c r="L22" s="4"/>
      <c r="M22" s="4"/>
      <c r="N22" s="4"/>
      <c r="O22" s="4"/>
      <c r="P22" s="4"/>
    </row>
    <row r="23" spans="2:16" ht="15.75" x14ac:dyDescent="0.25">
      <c r="B23" s="2" t="s">
        <v>65</v>
      </c>
      <c r="C23" s="4"/>
      <c r="D23" s="4"/>
      <c r="E23" s="4"/>
      <c r="F23" s="4"/>
      <c r="G23" s="4"/>
      <c r="H23" s="4"/>
      <c r="I23" s="4"/>
      <c r="J23" s="4"/>
      <c r="K23" s="4"/>
      <c r="L23" s="4"/>
      <c r="M23" s="4"/>
      <c r="N23" s="4"/>
      <c r="O23" s="4"/>
      <c r="P23" s="4"/>
    </row>
  </sheetData>
  <mergeCells count="12">
    <mergeCell ref="B1:J1"/>
    <mergeCell ref="B17:F17"/>
    <mergeCell ref="B21:J21"/>
    <mergeCell ref="F3:F5"/>
    <mergeCell ref="G3:G5"/>
    <mergeCell ref="H3:H5"/>
    <mergeCell ref="I3:I5"/>
    <mergeCell ref="J3:J5"/>
    <mergeCell ref="B2:B5"/>
    <mergeCell ref="C3:C5"/>
    <mergeCell ref="D3:D5"/>
    <mergeCell ref="E3:E5"/>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B1:I17"/>
  <sheetViews>
    <sheetView workbookViewId="0"/>
  </sheetViews>
  <sheetFormatPr defaultRowHeight="15" x14ac:dyDescent="0.25"/>
  <cols>
    <col min="7" max="7" width="10.140625" bestFit="1" customWidth="1"/>
    <col min="8" max="8" width="9.28515625" bestFit="1" customWidth="1"/>
    <col min="9" max="9" width="10.140625" bestFit="1" customWidth="1"/>
  </cols>
  <sheetData>
    <row r="1" spans="2:9" s="4" customFormat="1" ht="53.25" customHeight="1" thickBot="1" x14ac:dyDescent="0.3">
      <c r="B1" s="276" t="s">
        <v>158</v>
      </c>
      <c r="C1" s="276"/>
      <c r="D1" s="276"/>
      <c r="E1" s="276"/>
      <c r="F1" s="276"/>
      <c r="G1" s="276"/>
      <c r="H1" s="276"/>
      <c r="I1" s="276"/>
    </row>
    <row r="2" spans="2:9" ht="39.75" thickBot="1" x14ac:dyDescent="0.3">
      <c r="B2" s="7" t="s">
        <v>76</v>
      </c>
      <c r="C2" s="8" t="s">
        <v>77</v>
      </c>
      <c r="D2" s="8" t="s">
        <v>79</v>
      </c>
      <c r="E2" s="8" t="s">
        <v>78</v>
      </c>
      <c r="F2" s="8" t="s">
        <v>90</v>
      </c>
      <c r="G2" s="8" t="s">
        <v>81</v>
      </c>
      <c r="H2" s="8" t="s">
        <v>96</v>
      </c>
      <c r="I2" s="9" t="s">
        <v>83</v>
      </c>
    </row>
    <row r="3" spans="2:9" ht="15.75" thickTop="1" x14ac:dyDescent="0.25">
      <c r="B3" s="10">
        <v>1</v>
      </c>
      <c r="C3" s="11">
        <f>'TBL5-EPA-YR1'!G17</f>
        <v>80</v>
      </c>
      <c r="D3" s="11">
        <f>'TBL5-EPA-YR1'!H17</f>
        <v>4</v>
      </c>
      <c r="E3" s="11">
        <f>'TBL5-EPA-YR1'!I17</f>
        <v>8</v>
      </c>
      <c r="F3" s="11">
        <f>SUM(C3:E3)</f>
        <v>92</v>
      </c>
      <c r="G3" s="116">
        <f>'TBL5-EPA-YR1'!J17</f>
        <v>4272.0000000000009</v>
      </c>
      <c r="H3" s="116">
        <v>0</v>
      </c>
      <c r="I3" s="117">
        <f>+G3+H3</f>
        <v>4272.0000000000009</v>
      </c>
    </row>
    <row r="4" spans="2:9" x14ac:dyDescent="0.25">
      <c r="B4" s="14">
        <v>2</v>
      </c>
      <c r="C4" s="15">
        <f>'TBL6-EPA-YR2'!G17</f>
        <v>80</v>
      </c>
      <c r="D4" s="15">
        <f>'TBL6-EPA-YR2'!H17</f>
        <v>4</v>
      </c>
      <c r="E4" s="15">
        <f>'TBL6-EPA-YR2'!I17</f>
        <v>8</v>
      </c>
      <c r="F4" s="11">
        <f>SUM(C4:E4)</f>
        <v>92</v>
      </c>
      <c r="G4" s="132">
        <f>'TBL6-EPA-YR2'!J17</f>
        <v>4272.0000000000009</v>
      </c>
      <c r="H4" s="132">
        <v>0</v>
      </c>
      <c r="I4" s="117">
        <f t="shared" ref="I4:I5" si="0">+G4+H4</f>
        <v>4272.0000000000009</v>
      </c>
    </row>
    <row r="5" spans="2:9" ht="15.75" thickBot="1" x14ac:dyDescent="0.3">
      <c r="B5" s="18">
        <v>3</v>
      </c>
      <c r="C5" s="19">
        <f>'TBL7-EPA-YR3'!G17</f>
        <v>80</v>
      </c>
      <c r="D5" s="19">
        <f>'TBL7-EPA-YR3'!H17</f>
        <v>4</v>
      </c>
      <c r="E5" s="19">
        <f>'TBL7-EPA-YR3'!I17</f>
        <v>8</v>
      </c>
      <c r="F5" s="19">
        <f>SUM(C5:E5)</f>
        <v>92</v>
      </c>
      <c r="G5" s="133">
        <f>'TBL7-EPA-YR3'!J17</f>
        <v>4272.0000000000009</v>
      </c>
      <c r="H5" s="133">
        <v>0</v>
      </c>
      <c r="I5" s="117">
        <f t="shared" si="0"/>
        <v>4272.0000000000009</v>
      </c>
    </row>
    <row r="6" spans="2:9" ht="15.75" thickTop="1" x14ac:dyDescent="0.25">
      <c r="B6" s="10" t="s">
        <v>84</v>
      </c>
      <c r="C6" s="11">
        <f t="shared" ref="C6:I6" si="1">SUM(C3:C5)</f>
        <v>240</v>
      </c>
      <c r="D6" s="11">
        <f t="shared" si="1"/>
        <v>12</v>
      </c>
      <c r="E6" s="11">
        <f t="shared" si="1"/>
        <v>24</v>
      </c>
      <c r="F6" s="11">
        <f t="shared" si="1"/>
        <v>276</v>
      </c>
      <c r="G6" s="116">
        <f t="shared" si="1"/>
        <v>12816.000000000004</v>
      </c>
      <c r="H6" s="116">
        <f t="shared" si="1"/>
        <v>0</v>
      </c>
      <c r="I6" s="117">
        <f t="shared" si="1"/>
        <v>12816.000000000004</v>
      </c>
    </row>
    <row r="7" spans="2:9" ht="15.75" thickBot="1" x14ac:dyDescent="0.3">
      <c r="B7" s="22" t="s">
        <v>85</v>
      </c>
      <c r="C7" s="23">
        <f t="shared" ref="C7:H7" si="2">AVERAGE(C3:C5)</f>
        <v>80</v>
      </c>
      <c r="D7" s="23">
        <f t="shared" si="2"/>
        <v>4</v>
      </c>
      <c r="E7" s="23">
        <f t="shared" si="2"/>
        <v>8</v>
      </c>
      <c r="F7" s="23">
        <f t="shared" si="2"/>
        <v>92</v>
      </c>
      <c r="G7" s="119">
        <f t="shared" si="2"/>
        <v>4272.0000000000009</v>
      </c>
      <c r="H7" s="119">
        <f t="shared" si="2"/>
        <v>0</v>
      </c>
      <c r="I7" s="120">
        <f>AVERAGE(I3:I5)</f>
        <v>4272.0000000000009</v>
      </c>
    </row>
    <row r="8" spans="2:9" x14ac:dyDescent="0.25">
      <c r="B8" s="36"/>
      <c r="C8" s="36"/>
      <c r="D8" s="36"/>
      <c r="E8" s="36"/>
      <c r="F8" s="36"/>
      <c r="G8" s="36"/>
      <c r="H8" s="36"/>
      <c r="I8" s="36"/>
    </row>
    <row r="9" spans="2:9" x14ac:dyDescent="0.25">
      <c r="B9" s="36"/>
      <c r="C9" s="36"/>
      <c r="D9" s="36"/>
      <c r="E9" s="36"/>
      <c r="F9" s="36"/>
      <c r="G9" s="36"/>
      <c r="H9" s="36"/>
      <c r="I9" s="36"/>
    </row>
    <row r="10" spans="2:9" x14ac:dyDescent="0.25">
      <c r="B10" s="36"/>
      <c r="C10" s="36"/>
      <c r="D10" s="36"/>
      <c r="E10" s="36"/>
      <c r="F10" s="36"/>
      <c r="G10" s="36"/>
      <c r="H10" s="36"/>
      <c r="I10" s="36"/>
    </row>
    <row r="11" spans="2:9" x14ac:dyDescent="0.25">
      <c r="B11" s="36"/>
      <c r="C11" s="36"/>
      <c r="D11" s="36"/>
      <c r="E11" s="37" t="s">
        <v>180</v>
      </c>
      <c r="F11" s="36"/>
      <c r="G11" s="36"/>
      <c r="H11" s="36"/>
      <c r="I11" s="36"/>
    </row>
    <row r="12" spans="2:9" ht="26.25" x14ac:dyDescent="0.25">
      <c r="B12" s="36"/>
      <c r="C12" s="36"/>
      <c r="D12" s="36"/>
      <c r="E12" s="38" t="s">
        <v>76</v>
      </c>
      <c r="F12" s="39" t="s">
        <v>90</v>
      </c>
      <c r="G12" s="39" t="s">
        <v>81</v>
      </c>
      <c r="H12" s="36"/>
      <c r="I12" s="36"/>
    </row>
    <row r="13" spans="2:9" x14ac:dyDescent="0.25">
      <c r="B13" s="36"/>
      <c r="C13" s="36"/>
      <c r="D13" s="36"/>
      <c r="E13" s="40">
        <v>1</v>
      </c>
      <c r="F13" s="15">
        <v>0</v>
      </c>
      <c r="G13" s="16">
        <v>0</v>
      </c>
      <c r="H13" s="36"/>
      <c r="I13" s="36"/>
    </row>
    <row r="14" spans="2:9" x14ac:dyDescent="0.25">
      <c r="B14" s="36"/>
      <c r="C14" s="36"/>
      <c r="D14" s="36"/>
      <c r="E14" s="40">
        <v>2</v>
      </c>
      <c r="F14" s="15">
        <v>0</v>
      </c>
      <c r="G14" s="16">
        <v>0</v>
      </c>
      <c r="H14" s="36"/>
      <c r="I14" s="36"/>
    </row>
    <row r="15" spans="2:9" x14ac:dyDescent="0.25">
      <c r="B15" s="36"/>
      <c r="C15" s="36"/>
      <c r="D15" s="36"/>
      <c r="E15" s="40">
        <v>3</v>
      </c>
      <c r="F15" s="15">
        <v>0</v>
      </c>
      <c r="G15" s="16">
        <v>0</v>
      </c>
      <c r="H15" s="36"/>
      <c r="I15" s="36"/>
    </row>
    <row r="16" spans="2:9" x14ac:dyDescent="0.25">
      <c r="B16" s="36"/>
      <c r="C16" s="36"/>
      <c r="D16" s="36"/>
      <c r="E16" s="36"/>
      <c r="F16" s="36"/>
      <c r="G16" s="36"/>
      <c r="H16" s="36"/>
      <c r="I16" s="36"/>
    </row>
    <row r="17" spans="2:9" x14ac:dyDescent="0.25">
      <c r="B17" s="36"/>
      <c r="C17" s="36"/>
      <c r="D17" s="36"/>
      <c r="E17" s="36"/>
      <c r="F17" s="36"/>
      <c r="G17" s="36"/>
      <c r="H17" s="36"/>
      <c r="I17" s="36"/>
    </row>
  </sheetData>
  <mergeCells count="1">
    <mergeCell ref="B1:I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2"/>
  <sheetViews>
    <sheetView workbookViewId="0"/>
  </sheetViews>
  <sheetFormatPr defaultRowHeight="15" x14ac:dyDescent="0.25"/>
  <cols>
    <col min="1" max="1" width="9.140625" customWidth="1"/>
    <col min="2" max="2" width="24.85546875" customWidth="1"/>
    <col min="3" max="3" width="19" customWidth="1"/>
    <col min="4" max="4" width="17.5703125" customWidth="1"/>
  </cols>
  <sheetData>
    <row r="1" spans="1:7" s="4" customFormat="1" ht="15.75" thickBot="1" x14ac:dyDescent="0.3"/>
    <row r="2" spans="1:7" ht="15.75" thickBot="1" x14ac:dyDescent="0.3">
      <c r="A2" s="74"/>
      <c r="B2" s="209" t="s">
        <v>75</v>
      </c>
      <c r="C2" s="210"/>
      <c r="D2" s="211"/>
    </row>
    <row r="3" spans="1:7" x14ac:dyDescent="0.25">
      <c r="A3" s="75"/>
      <c r="B3" s="69" t="s">
        <v>66</v>
      </c>
      <c r="C3" s="70" t="s">
        <v>133</v>
      </c>
      <c r="D3" s="71" t="s">
        <v>67</v>
      </c>
    </row>
    <row r="4" spans="1:7" x14ac:dyDescent="0.25">
      <c r="A4" s="75"/>
      <c r="B4" s="3" t="s">
        <v>68</v>
      </c>
      <c r="C4" s="5">
        <v>37.700000000000003</v>
      </c>
      <c r="D4" s="6">
        <f>C4*2.1</f>
        <v>79.170000000000016</v>
      </c>
    </row>
    <row r="5" spans="1:7" x14ac:dyDescent="0.25">
      <c r="A5" s="75"/>
      <c r="B5" s="3" t="s">
        <v>69</v>
      </c>
      <c r="C5" s="5">
        <v>17.489999999999998</v>
      </c>
      <c r="D5" s="6">
        <f>C5*2.1</f>
        <v>36.728999999999999</v>
      </c>
    </row>
    <row r="6" spans="1:7" ht="15.75" thickBot="1" x14ac:dyDescent="0.3">
      <c r="A6" s="75"/>
      <c r="B6" s="173" t="s">
        <v>70</v>
      </c>
      <c r="C6" s="174">
        <v>50.81</v>
      </c>
      <c r="D6" s="175">
        <f>C6*2.1</f>
        <v>106.70100000000001</v>
      </c>
    </row>
    <row r="7" spans="1:7" x14ac:dyDescent="0.25">
      <c r="A7" s="75"/>
      <c r="B7" s="170" t="s">
        <v>71</v>
      </c>
      <c r="C7" s="171"/>
      <c r="D7" s="172"/>
      <c r="G7" s="72"/>
    </row>
    <row r="8" spans="1:7" ht="78" customHeight="1" x14ac:dyDescent="0.25">
      <c r="A8" s="75"/>
      <c r="B8" s="215" t="s">
        <v>182</v>
      </c>
      <c r="C8" s="207"/>
      <c r="D8" s="208"/>
    </row>
    <row r="9" spans="1:7" s="4" customFormat="1" ht="13.5" customHeight="1" x14ac:dyDescent="0.25">
      <c r="A9" s="75"/>
      <c r="B9" s="206" t="s">
        <v>137</v>
      </c>
      <c r="C9" s="207"/>
      <c r="D9" s="208"/>
    </row>
    <row r="10" spans="1:7" ht="15.75" customHeight="1" x14ac:dyDescent="0.25">
      <c r="A10" s="75"/>
      <c r="B10" s="213" t="s">
        <v>197</v>
      </c>
      <c r="C10" s="207"/>
      <c r="D10" s="208"/>
    </row>
    <row r="11" spans="1:7" ht="27" customHeight="1" thickBot="1" x14ac:dyDescent="0.3">
      <c r="A11" s="73"/>
      <c r="B11" s="214" t="s">
        <v>72</v>
      </c>
      <c r="C11" s="204"/>
      <c r="D11" s="205"/>
    </row>
    <row r="12" spans="1:7" x14ac:dyDescent="0.25">
      <c r="A12" s="73"/>
      <c r="B12" s="73"/>
      <c r="C12" s="73"/>
      <c r="D12" s="73"/>
    </row>
    <row r="13" spans="1:7" ht="15.75" thickBot="1" x14ac:dyDescent="0.3">
      <c r="A13" s="73"/>
      <c r="B13" s="73"/>
      <c r="C13" s="73"/>
      <c r="D13" s="73"/>
    </row>
    <row r="14" spans="1:7" ht="15.75" thickBot="1" x14ac:dyDescent="0.3">
      <c r="A14" s="73"/>
      <c r="B14" s="212" t="s">
        <v>132</v>
      </c>
      <c r="C14" s="210"/>
      <c r="D14" s="211"/>
    </row>
    <row r="15" spans="1:7" ht="24.75" x14ac:dyDescent="0.25">
      <c r="A15" s="73"/>
      <c r="B15" s="166" t="s">
        <v>66</v>
      </c>
      <c r="C15" s="167" t="s">
        <v>73</v>
      </c>
      <c r="D15" s="169" t="s">
        <v>198</v>
      </c>
    </row>
    <row r="16" spans="1:7" x14ac:dyDescent="0.25">
      <c r="A16" s="73"/>
      <c r="B16" s="76" t="s">
        <v>135</v>
      </c>
      <c r="C16" s="134">
        <v>29.76</v>
      </c>
      <c r="D16" s="168">
        <f>C16*1.6</f>
        <v>47.616000000000007</v>
      </c>
    </row>
    <row r="17" spans="1:9" x14ac:dyDescent="0.25">
      <c r="A17" s="73"/>
      <c r="B17" s="77" t="s">
        <v>136</v>
      </c>
      <c r="C17" s="135">
        <v>40.1</v>
      </c>
      <c r="D17" s="168">
        <f>C17*1.6</f>
        <v>64.160000000000011</v>
      </c>
    </row>
    <row r="18" spans="1:9" ht="15.75" thickBot="1" x14ac:dyDescent="0.3">
      <c r="A18" s="73"/>
      <c r="B18" s="178" t="s">
        <v>134</v>
      </c>
      <c r="C18" s="179">
        <v>16.100000000000001</v>
      </c>
      <c r="D18" s="180">
        <f>C18*1.6</f>
        <v>25.760000000000005</v>
      </c>
    </row>
    <row r="19" spans="1:9" s="4" customFormat="1" x14ac:dyDescent="0.25">
      <c r="A19" s="73"/>
      <c r="B19" s="181" t="s">
        <v>71</v>
      </c>
      <c r="C19" s="182"/>
      <c r="D19" s="183"/>
    </row>
    <row r="20" spans="1:9" s="4" customFormat="1" x14ac:dyDescent="0.25">
      <c r="A20" s="73"/>
      <c r="B20" s="184" t="s">
        <v>200</v>
      </c>
      <c r="C20" s="176"/>
      <c r="D20" s="177"/>
    </row>
    <row r="21" spans="1:9" ht="25.5" customHeight="1" x14ac:dyDescent="0.25">
      <c r="A21" s="73"/>
      <c r="B21" s="206" t="s">
        <v>74</v>
      </c>
      <c r="C21" s="207"/>
      <c r="D21" s="208"/>
      <c r="E21" s="41"/>
      <c r="F21" s="41"/>
      <c r="G21" s="41"/>
      <c r="H21" s="41"/>
      <c r="I21" s="41"/>
    </row>
    <row r="22" spans="1:9" s="4" customFormat="1" ht="39.75" customHeight="1" thickBot="1" x14ac:dyDescent="0.3">
      <c r="A22" s="73"/>
      <c r="B22" s="203" t="s">
        <v>199</v>
      </c>
      <c r="C22" s="204"/>
      <c r="D22" s="205"/>
      <c r="E22" s="41"/>
      <c r="F22" s="41"/>
      <c r="G22" s="41"/>
      <c r="H22" s="41"/>
      <c r="I22" s="41"/>
    </row>
  </sheetData>
  <mergeCells count="8">
    <mergeCell ref="B22:D22"/>
    <mergeCell ref="B21:D21"/>
    <mergeCell ref="B2:D2"/>
    <mergeCell ref="B14:D14"/>
    <mergeCell ref="B9:D9"/>
    <mergeCell ref="B10:D10"/>
    <mergeCell ref="B11:D11"/>
    <mergeCell ref="B8:D8"/>
  </mergeCells>
  <hyperlinks>
    <hyperlink ref="B21" r:id="rId1"/>
    <hyperlink ref="B9" r:id="rId2"/>
  </hyperlinks>
  <pageMargins left="0.7" right="0.7" top="0.75" bottom="0.75" header="0.3" footer="0.3"/>
  <pageSetup orientation="portrait"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1"/>
  <sheetViews>
    <sheetView zoomScale="90" zoomScaleNormal="90" workbookViewId="0"/>
  </sheetViews>
  <sheetFormatPr defaultRowHeight="15" x14ac:dyDescent="0.25"/>
  <cols>
    <col min="2" max="2" width="42.7109375" customWidth="1"/>
    <col min="3" max="3" width="11" customWidth="1"/>
    <col min="4" max="4" width="12.28515625" customWidth="1"/>
    <col min="5" max="5" width="11.42578125" customWidth="1"/>
    <col min="6" max="6" width="11.7109375" customWidth="1"/>
    <col min="7" max="7" width="10.7109375" customWidth="1"/>
    <col min="8" max="8" width="13.42578125" customWidth="1"/>
    <col min="9" max="9" width="11.28515625" customWidth="1"/>
    <col min="10" max="10" width="13.140625" customWidth="1"/>
  </cols>
  <sheetData>
    <row r="1" spans="1:10" ht="42" customHeight="1" x14ac:dyDescent="0.25">
      <c r="A1" s="98"/>
      <c r="B1" s="218" t="s">
        <v>150</v>
      </c>
      <c r="C1" s="207"/>
      <c r="D1" s="207"/>
      <c r="E1" s="207"/>
      <c r="F1" s="207"/>
      <c r="G1" s="207"/>
      <c r="H1" s="207"/>
      <c r="I1" s="207"/>
      <c r="J1" s="207"/>
    </row>
    <row r="2" spans="1:10" ht="32.25" customHeight="1" thickBot="1" x14ac:dyDescent="0.3">
      <c r="B2" s="216" t="s">
        <v>183</v>
      </c>
      <c r="C2" s="217"/>
      <c r="D2" s="217"/>
      <c r="E2" s="217"/>
      <c r="F2" s="217"/>
      <c r="G2" s="217"/>
      <c r="H2" s="217"/>
      <c r="I2" s="217"/>
      <c r="J2" s="217"/>
    </row>
    <row r="3" spans="1:10" x14ac:dyDescent="0.25">
      <c r="B3" s="225" t="s">
        <v>0</v>
      </c>
      <c r="C3" s="148" t="s">
        <v>1</v>
      </c>
      <c r="D3" s="136" t="s">
        <v>3</v>
      </c>
      <c r="E3" s="136" t="s">
        <v>5</v>
      </c>
      <c r="F3" s="136" t="s">
        <v>8</v>
      </c>
      <c r="G3" s="136" t="s">
        <v>9</v>
      </c>
      <c r="H3" s="136" t="s">
        <v>12</v>
      </c>
      <c r="I3" s="136" t="s">
        <v>15</v>
      </c>
      <c r="J3" s="137" t="s">
        <v>18</v>
      </c>
    </row>
    <row r="4" spans="1:10" ht="60" x14ac:dyDescent="0.25">
      <c r="B4" s="226"/>
      <c r="C4" s="149" t="s">
        <v>2</v>
      </c>
      <c r="D4" s="138" t="s">
        <v>4</v>
      </c>
      <c r="E4" s="138" t="s">
        <v>6</v>
      </c>
      <c r="F4" s="138" t="s">
        <v>108</v>
      </c>
      <c r="G4" s="138" t="s">
        <v>10</v>
      </c>
      <c r="H4" s="138" t="s">
        <v>13</v>
      </c>
      <c r="I4" s="138" t="s">
        <v>16</v>
      </c>
      <c r="J4" s="139" t="s">
        <v>19</v>
      </c>
    </row>
    <row r="5" spans="1:10" x14ac:dyDescent="0.25">
      <c r="B5" s="227"/>
      <c r="C5" s="150"/>
      <c r="D5" s="144"/>
      <c r="E5" s="145" t="s">
        <v>7</v>
      </c>
      <c r="F5" s="144"/>
      <c r="G5" s="145" t="s">
        <v>11</v>
      </c>
      <c r="H5" s="145" t="s">
        <v>14</v>
      </c>
      <c r="I5" s="146" t="s">
        <v>17</v>
      </c>
      <c r="J5" s="147" t="s">
        <v>138</v>
      </c>
    </row>
    <row r="6" spans="1:10" x14ac:dyDescent="0.25">
      <c r="B6" s="140" t="s">
        <v>20</v>
      </c>
      <c r="C6" s="141" t="s">
        <v>21</v>
      </c>
      <c r="D6" s="142"/>
      <c r="E6" s="141"/>
      <c r="F6" s="141"/>
      <c r="G6" s="141"/>
      <c r="H6" s="141"/>
      <c r="I6" s="141"/>
      <c r="J6" s="143"/>
    </row>
    <row r="7" spans="1:10" x14ac:dyDescent="0.25">
      <c r="B7" s="80" t="s">
        <v>22</v>
      </c>
      <c r="C7" s="81" t="s">
        <v>21</v>
      </c>
      <c r="D7" s="82"/>
      <c r="E7" s="81"/>
      <c r="F7" s="81"/>
      <c r="G7" s="81"/>
      <c r="H7" s="81"/>
      <c r="I7" s="81"/>
      <c r="J7" s="83"/>
    </row>
    <row r="8" spans="1:10" ht="24" x14ac:dyDescent="0.25">
      <c r="B8" s="80" t="s">
        <v>23</v>
      </c>
      <c r="C8" s="81"/>
      <c r="D8" s="81"/>
      <c r="E8" s="81"/>
      <c r="F8" s="81"/>
      <c r="G8" s="81"/>
      <c r="H8" s="81"/>
      <c r="I8" s="81"/>
      <c r="J8" s="83"/>
    </row>
    <row r="9" spans="1:10" ht="24" x14ac:dyDescent="0.25">
      <c r="B9" s="80" t="s">
        <v>24</v>
      </c>
      <c r="C9" s="81">
        <v>4</v>
      </c>
      <c r="D9" s="81">
        <v>1</v>
      </c>
      <c r="E9" s="81">
        <v>4</v>
      </c>
      <c r="F9" s="81">
        <v>0</v>
      </c>
      <c r="G9" s="81">
        <v>0</v>
      </c>
      <c r="H9" s="81">
        <v>0</v>
      </c>
      <c r="I9" s="81">
        <v>0</v>
      </c>
      <c r="J9" s="84">
        <v>0</v>
      </c>
    </row>
    <row r="10" spans="1:10" ht="24" x14ac:dyDescent="0.25">
      <c r="B10" s="80" t="s">
        <v>25</v>
      </c>
      <c r="C10" s="81"/>
      <c r="D10" s="81"/>
      <c r="E10" s="81"/>
      <c r="F10" s="81"/>
      <c r="G10" s="81"/>
      <c r="H10" s="81"/>
      <c r="I10" s="81"/>
      <c r="J10" s="83"/>
    </row>
    <row r="11" spans="1:10" ht="36" x14ac:dyDescent="0.25">
      <c r="B11" s="80" t="s">
        <v>26</v>
      </c>
      <c r="C11" s="81">
        <v>1</v>
      </c>
      <c r="D11" s="81">
        <v>12</v>
      </c>
      <c r="E11" s="81">
        <v>12</v>
      </c>
      <c r="F11" s="81">
        <v>0</v>
      </c>
      <c r="G11" s="81">
        <v>0</v>
      </c>
      <c r="H11" s="81">
        <v>0</v>
      </c>
      <c r="I11" s="81">
        <v>0</v>
      </c>
      <c r="J11" s="84">
        <v>0</v>
      </c>
    </row>
    <row r="12" spans="1:10" ht="48" x14ac:dyDescent="0.25">
      <c r="B12" s="80" t="s">
        <v>27</v>
      </c>
      <c r="C12" s="81">
        <v>2</v>
      </c>
      <c r="D12" s="81">
        <v>4</v>
      </c>
      <c r="E12" s="81">
        <v>8</v>
      </c>
      <c r="F12" s="81">
        <v>0</v>
      </c>
      <c r="G12" s="81">
        <v>0</v>
      </c>
      <c r="H12" s="81">
        <v>0</v>
      </c>
      <c r="I12" s="81">
        <v>0</v>
      </c>
      <c r="J12" s="84">
        <v>0</v>
      </c>
    </row>
    <row r="13" spans="1:10" ht="37.5" x14ac:dyDescent="0.25">
      <c r="B13" s="80" t="s">
        <v>109</v>
      </c>
      <c r="C13" s="81">
        <v>1</v>
      </c>
      <c r="D13" s="81">
        <v>12</v>
      </c>
      <c r="E13" s="81">
        <v>12</v>
      </c>
      <c r="F13" s="81">
        <v>0</v>
      </c>
      <c r="G13" s="81">
        <v>0</v>
      </c>
      <c r="H13" s="81">
        <v>0</v>
      </c>
      <c r="I13" s="81">
        <v>0</v>
      </c>
      <c r="J13" s="84">
        <v>0</v>
      </c>
    </row>
    <row r="14" spans="1:10" x14ac:dyDescent="0.25">
      <c r="B14" s="80" t="s">
        <v>110</v>
      </c>
      <c r="C14" s="81">
        <v>1</v>
      </c>
      <c r="D14" s="81">
        <v>12</v>
      </c>
      <c r="E14" s="81">
        <v>12</v>
      </c>
      <c r="F14" s="81">
        <v>0</v>
      </c>
      <c r="G14" s="81">
        <v>0</v>
      </c>
      <c r="H14" s="81">
        <v>0</v>
      </c>
      <c r="I14" s="81">
        <v>0</v>
      </c>
      <c r="J14" s="84">
        <v>0</v>
      </c>
    </row>
    <row r="15" spans="1:10" x14ac:dyDescent="0.25">
      <c r="B15" s="80" t="s">
        <v>28</v>
      </c>
      <c r="C15" s="81" t="s">
        <v>21</v>
      </c>
      <c r="D15" s="81"/>
      <c r="E15" s="81"/>
      <c r="F15" s="81"/>
      <c r="G15" s="81"/>
      <c r="H15" s="81"/>
      <c r="I15" s="81"/>
      <c r="J15" s="83"/>
    </row>
    <row r="16" spans="1:10" x14ac:dyDescent="0.25">
      <c r="B16" s="80" t="s">
        <v>29</v>
      </c>
      <c r="C16" s="81" t="s">
        <v>30</v>
      </c>
      <c r="D16" s="81"/>
      <c r="E16" s="81"/>
      <c r="F16" s="81"/>
      <c r="G16" s="81"/>
      <c r="H16" s="81"/>
      <c r="I16" s="81"/>
      <c r="J16" s="83"/>
    </row>
    <row r="17" spans="2:10" x14ac:dyDescent="0.25">
      <c r="B17" s="80" t="s">
        <v>31</v>
      </c>
      <c r="C17" s="81"/>
      <c r="D17" s="81"/>
      <c r="E17" s="81"/>
      <c r="F17" s="81"/>
      <c r="G17" s="81"/>
      <c r="H17" s="81"/>
      <c r="I17" s="81"/>
      <c r="J17" s="83"/>
    </row>
    <row r="18" spans="2:10" x14ac:dyDescent="0.25">
      <c r="B18" s="80" t="s">
        <v>32</v>
      </c>
      <c r="C18" s="81">
        <v>2</v>
      </c>
      <c r="D18" s="81">
        <v>1</v>
      </c>
      <c r="E18" s="81">
        <v>2</v>
      </c>
      <c r="F18" s="81">
        <v>0</v>
      </c>
      <c r="G18" s="81">
        <v>0</v>
      </c>
      <c r="H18" s="81">
        <v>0</v>
      </c>
      <c r="I18" s="81">
        <v>0</v>
      </c>
      <c r="J18" s="84">
        <v>0</v>
      </c>
    </row>
    <row r="19" spans="2:10" x14ac:dyDescent="0.25">
      <c r="B19" s="80" t="s">
        <v>33</v>
      </c>
      <c r="C19" s="81">
        <v>2</v>
      </c>
      <c r="D19" s="81">
        <v>1</v>
      </c>
      <c r="E19" s="81">
        <v>2</v>
      </c>
      <c r="F19" s="81">
        <v>0</v>
      </c>
      <c r="G19" s="81">
        <v>0</v>
      </c>
      <c r="H19" s="81">
        <v>0</v>
      </c>
      <c r="I19" s="81">
        <v>0</v>
      </c>
      <c r="J19" s="84">
        <v>0</v>
      </c>
    </row>
    <row r="20" spans="2:10" x14ac:dyDescent="0.25">
      <c r="B20" s="80" t="s">
        <v>34</v>
      </c>
      <c r="C20" s="81">
        <v>2</v>
      </c>
      <c r="D20" s="81">
        <v>1</v>
      </c>
      <c r="E20" s="81">
        <v>2</v>
      </c>
      <c r="F20" s="81">
        <v>0</v>
      </c>
      <c r="G20" s="81">
        <v>0</v>
      </c>
      <c r="H20" s="81">
        <v>0</v>
      </c>
      <c r="I20" s="81">
        <v>0</v>
      </c>
      <c r="J20" s="84">
        <v>0</v>
      </c>
    </row>
    <row r="21" spans="2:10" x14ac:dyDescent="0.25">
      <c r="B21" s="80" t="s">
        <v>35</v>
      </c>
      <c r="C21" s="81">
        <v>2</v>
      </c>
      <c r="D21" s="81">
        <v>1</v>
      </c>
      <c r="E21" s="81">
        <v>2</v>
      </c>
      <c r="F21" s="81">
        <v>0</v>
      </c>
      <c r="G21" s="81">
        <v>0</v>
      </c>
      <c r="H21" s="81">
        <v>0</v>
      </c>
      <c r="I21" s="81">
        <v>0</v>
      </c>
      <c r="J21" s="84">
        <v>0</v>
      </c>
    </row>
    <row r="22" spans="2:10" ht="25.5" x14ac:dyDescent="0.25">
      <c r="B22" s="80" t="s">
        <v>111</v>
      </c>
      <c r="C22" s="81">
        <v>12</v>
      </c>
      <c r="D22" s="81">
        <v>1</v>
      </c>
      <c r="E22" s="81">
        <v>12</v>
      </c>
      <c r="F22" s="81">
        <v>10</v>
      </c>
      <c r="G22" s="81">
        <v>120</v>
      </c>
      <c r="H22" s="81">
        <v>6</v>
      </c>
      <c r="I22" s="81">
        <v>12</v>
      </c>
      <c r="J22" s="85">
        <v>13510.56</v>
      </c>
    </row>
    <row r="23" spans="2:10" x14ac:dyDescent="0.25">
      <c r="B23" s="80" t="s">
        <v>112</v>
      </c>
      <c r="C23" s="81">
        <v>5</v>
      </c>
      <c r="D23" s="81">
        <v>1</v>
      </c>
      <c r="E23" s="81">
        <v>5</v>
      </c>
      <c r="F23" s="81">
        <v>0</v>
      </c>
      <c r="G23" s="81">
        <v>0</v>
      </c>
      <c r="H23" s="81">
        <v>0</v>
      </c>
      <c r="I23" s="81">
        <v>0</v>
      </c>
      <c r="J23" s="84">
        <v>0</v>
      </c>
    </row>
    <row r="24" spans="2:10" x14ac:dyDescent="0.25">
      <c r="B24" s="228" t="s">
        <v>36</v>
      </c>
      <c r="C24" s="229"/>
      <c r="D24" s="229"/>
      <c r="E24" s="229"/>
      <c r="F24" s="229"/>
      <c r="G24" s="235">
        <v>138</v>
      </c>
      <c r="H24" s="236"/>
      <c r="I24" s="237"/>
      <c r="J24" s="86">
        <v>13510.56</v>
      </c>
    </row>
    <row r="25" spans="2:10" x14ac:dyDescent="0.25">
      <c r="B25" s="80" t="s">
        <v>37</v>
      </c>
      <c r="C25" s="81"/>
      <c r="D25" s="81"/>
      <c r="E25" s="81"/>
      <c r="F25" s="81"/>
      <c r="G25" s="81"/>
      <c r="H25" s="81"/>
      <c r="I25" s="81"/>
      <c r="J25" s="83"/>
    </row>
    <row r="26" spans="2:10" x14ac:dyDescent="0.25">
      <c r="B26" s="80" t="s">
        <v>24</v>
      </c>
      <c r="C26" s="81" t="s">
        <v>38</v>
      </c>
      <c r="D26" s="81"/>
      <c r="E26" s="81"/>
      <c r="F26" s="81"/>
      <c r="G26" s="81"/>
      <c r="H26" s="81"/>
      <c r="I26" s="81"/>
      <c r="J26" s="83"/>
    </row>
    <row r="27" spans="2:10" x14ac:dyDescent="0.25">
      <c r="B27" s="80" t="s">
        <v>39</v>
      </c>
      <c r="C27" s="81">
        <v>50</v>
      </c>
      <c r="D27" s="81">
        <v>1</v>
      </c>
      <c r="E27" s="81">
        <v>50</v>
      </c>
      <c r="F27" s="81">
        <v>0</v>
      </c>
      <c r="G27" s="81">
        <v>0</v>
      </c>
      <c r="H27" s="81">
        <v>0</v>
      </c>
      <c r="I27" s="81">
        <v>0</v>
      </c>
      <c r="J27" s="84">
        <v>0</v>
      </c>
    </row>
    <row r="28" spans="2:10" x14ac:dyDescent="0.25">
      <c r="B28" s="80" t="s">
        <v>40</v>
      </c>
      <c r="C28" s="81"/>
      <c r="D28" s="81"/>
      <c r="E28" s="81"/>
      <c r="F28" s="81"/>
      <c r="G28" s="81"/>
      <c r="H28" s="81"/>
      <c r="I28" s="81"/>
      <c r="J28" s="83"/>
    </row>
    <row r="29" spans="2:10" x14ac:dyDescent="0.25">
      <c r="B29" s="80" t="s">
        <v>41</v>
      </c>
      <c r="C29" s="81">
        <v>1</v>
      </c>
      <c r="D29" s="81">
        <v>12</v>
      </c>
      <c r="E29" s="81">
        <v>12</v>
      </c>
      <c r="F29" s="81">
        <v>0</v>
      </c>
      <c r="G29" s="81">
        <v>0</v>
      </c>
      <c r="H29" s="81">
        <v>0</v>
      </c>
      <c r="I29" s="81">
        <v>0</v>
      </c>
      <c r="J29" s="84">
        <v>0</v>
      </c>
    </row>
    <row r="30" spans="2:10" x14ac:dyDescent="0.25">
      <c r="B30" s="80" t="s">
        <v>42</v>
      </c>
      <c r="C30" s="81">
        <v>1</v>
      </c>
      <c r="D30" s="81">
        <v>12</v>
      </c>
      <c r="E30" s="81">
        <v>12</v>
      </c>
      <c r="F30" s="81">
        <v>0</v>
      </c>
      <c r="G30" s="81">
        <v>0</v>
      </c>
      <c r="H30" s="81">
        <v>0</v>
      </c>
      <c r="I30" s="81">
        <v>0</v>
      </c>
      <c r="J30" s="84">
        <v>0</v>
      </c>
    </row>
    <row r="31" spans="2:10" x14ac:dyDescent="0.25">
      <c r="B31" s="80" t="s">
        <v>43</v>
      </c>
      <c r="C31" s="81">
        <v>1</v>
      </c>
      <c r="D31" s="81">
        <v>12</v>
      </c>
      <c r="E31" s="81">
        <v>12</v>
      </c>
      <c r="F31" s="81">
        <v>0</v>
      </c>
      <c r="G31" s="81">
        <v>0</v>
      </c>
      <c r="H31" s="81">
        <v>0</v>
      </c>
      <c r="I31" s="81">
        <v>0</v>
      </c>
      <c r="J31" s="84">
        <v>0</v>
      </c>
    </row>
    <row r="32" spans="2:10" x14ac:dyDescent="0.25">
      <c r="B32" s="80" t="s">
        <v>113</v>
      </c>
      <c r="C32" s="81">
        <v>1</v>
      </c>
      <c r="D32" s="81">
        <v>12</v>
      </c>
      <c r="E32" s="81">
        <v>12</v>
      </c>
      <c r="F32" s="81">
        <v>10</v>
      </c>
      <c r="G32" s="81">
        <v>120</v>
      </c>
      <c r="H32" s="81">
        <v>6</v>
      </c>
      <c r="I32" s="81">
        <v>12</v>
      </c>
      <c r="J32" s="85">
        <v>13510.56</v>
      </c>
    </row>
    <row r="33" spans="2:10" x14ac:dyDescent="0.25">
      <c r="B33" s="80" t="s">
        <v>114</v>
      </c>
      <c r="C33" s="81">
        <v>5</v>
      </c>
      <c r="D33" s="81">
        <v>1</v>
      </c>
      <c r="E33" s="81">
        <v>5</v>
      </c>
      <c r="F33" s="81">
        <v>10</v>
      </c>
      <c r="G33" s="81">
        <v>50</v>
      </c>
      <c r="H33" s="81">
        <v>2.5</v>
      </c>
      <c r="I33" s="81">
        <v>5</v>
      </c>
      <c r="J33" s="85">
        <v>5629.4</v>
      </c>
    </row>
    <row r="34" spans="2:10" x14ac:dyDescent="0.25">
      <c r="B34" s="80" t="s">
        <v>44</v>
      </c>
      <c r="C34" s="81" t="s">
        <v>21</v>
      </c>
      <c r="D34" s="81"/>
      <c r="E34" s="81"/>
      <c r="F34" s="81"/>
      <c r="G34" s="81"/>
      <c r="H34" s="81"/>
      <c r="I34" s="81"/>
      <c r="J34" s="83"/>
    </row>
    <row r="35" spans="2:10" x14ac:dyDescent="0.25">
      <c r="B35" s="228" t="s">
        <v>45</v>
      </c>
      <c r="C35" s="229"/>
      <c r="D35" s="229"/>
      <c r="E35" s="229"/>
      <c r="F35" s="229"/>
      <c r="G35" s="238">
        <v>196</v>
      </c>
      <c r="H35" s="236"/>
      <c r="I35" s="237"/>
      <c r="J35" s="83"/>
    </row>
    <row r="36" spans="2:10" ht="15.75" thickBot="1" x14ac:dyDescent="0.3">
      <c r="B36" s="230" t="s">
        <v>46</v>
      </c>
      <c r="C36" s="231"/>
      <c r="D36" s="231"/>
      <c r="E36" s="231"/>
      <c r="F36" s="231"/>
      <c r="G36" s="87"/>
      <c r="H36" s="88">
        <v>334</v>
      </c>
      <c r="I36" s="87"/>
      <c r="J36" s="89">
        <v>32651</v>
      </c>
    </row>
    <row r="37" spans="2:10" x14ac:dyDescent="0.25">
      <c r="B37" s="74"/>
      <c r="C37" s="73"/>
      <c r="D37" s="73"/>
      <c r="E37" s="73"/>
      <c r="F37" s="73"/>
      <c r="G37" s="73"/>
      <c r="H37" s="73"/>
      <c r="I37" s="73"/>
      <c r="J37" s="73"/>
    </row>
    <row r="38" spans="2:10" x14ac:dyDescent="0.25">
      <c r="B38" s="74" t="s">
        <v>47</v>
      </c>
      <c r="C38" s="73"/>
      <c r="D38" s="73"/>
      <c r="E38" s="73"/>
      <c r="F38" s="73"/>
      <c r="G38" s="73"/>
      <c r="H38" s="73"/>
      <c r="I38" s="73"/>
      <c r="J38" s="73"/>
    </row>
    <row r="39" spans="2:10" x14ac:dyDescent="0.25">
      <c r="B39" s="75" t="s">
        <v>139</v>
      </c>
      <c r="C39" s="73"/>
      <c r="D39" s="73"/>
      <c r="E39" s="73"/>
      <c r="F39" s="73"/>
      <c r="G39" s="73"/>
      <c r="H39" s="73"/>
      <c r="I39" s="73"/>
      <c r="J39" s="73"/>
    </row>
    <row r="40" spans="2:10" ht="48" customHeight="1" x14ac:dyDescent="0.25">
      <c r="B40" s="221" t="s">
        <v>140</v>
      </c>
      <c r="C40" s="199"/>
      <c r="D40" s="199"/>
      <c r="E40" s="199"/>
      <c r="F40" s="199"/>
      <c r="G40" s="199"/>
      <c r="H40" s="199"/>
      <c r="I40" s="199"/>
      <c r="J40" s="199"/>
    </row>
    <row r="41" spans="2:10" x14ac:dyDescent="0.25">
      <c r="B41" s="75" t="s">
        <v>141</v>
      </c>
      <c r="C41" s="73"/>
      <c r="D41" s="73"/>
      <c r="E41" s="73"/>
      <c r="F41" s="73"/>
      <c r="G41" s="73"/>
      <c r="H41" s="73"/>
      <c r="I41" s="73"/>
      <c r="J41" s="73"/>
    </row>
    <row r="42" spans="2:10" x14ac:dyDescent="0.25">
      <c r="B42" s="75" t="s">
        <v>142</v>
      </c>
      <c r="C42" s="73"/>
      <c r="D42" s="73"/>
      <c r="E42" s="73"/>
      <c r="F42" s="73"/>
      <c r="G42" s="73"/>
      <c r="H42" s="73"/>
      <c r="I42" s="73"/>
      <c r="J42" s="73"/>
    </row>
    <row r="43" spans="2:10" x14ac:dyDescent="0.25">
      <c r="B43" s="75" t="s">
        <v>143</v>
      </c>
      <c r="C43" s="73"/>
      <c r="D43" s="73"/>
      <c r="E43" s="73"/>
      <c r="F43" s="73"/>
      <c r="G43" s="73"/>
      <c r="H43" s="73"/>
      <c r="I43" s="73"/>
      <c r="J43" s="73"/>
    </row>
    <row r="44" spans="2:10" x14ac:dyDescent="0.25">
      <c r="B44" s="75" t="s">
        <v>144</v>
      </c>
      <c r="C44" s="73"/>
      <c r="D44" s="73"/>
      <c r="E44" s="73"/>
      <c r="F44" s="73"/>
      <c r="G44" s="73"/>
      <c r="H44" s="73"/>
      <c r="I44" s="73"/>
      <c r="J44" s="73"/>
    </row>
    <row r="45" spans="2:10" x14ac:dyDescent="0.25">
      <c r="B45" s="75" t="s">
        <v>145</v>
      </c>
      <c r="C45" s="73"/>
      <c r="D45" s="73"/>
      <c r="E45" s="73"/>
      <c r="F45" s="73"/>
      <c r="G45" s="73"/>
      <c r="H45" s="73"/>
      <c r="I45" s="73"/>
      <c r="J45" s="73"/>
    </row>
    <row r="46" spans="2:10" x14ac:dyDescent="0.25">
      <c r="B46" s="73"/>
      <c r="C46" s="73"/>
      <c r="D46" s="73"/>
      <c r="E46" s="73"/>
      <c r="F46" s="73"/>
      <c r="G46" s="73"/>
      <c r="H46" s="73"/>
      <c r="I46" s="73"/>
      <c r="J46" s="73"/>
    </row>
    <row r="47" spans="2:10" ht="30.75" customHeight="1" x14ac:dyDescent="0.25">
      <c r="B47" s="216" t="s">
        <v>184</v>
      </c>
      <c r="C47" s="217"/>
      <c r="D47" s="217"/>
      <c r="E47" s="217"/>
      <c r="F47" s="217"/>
      <c r="G47" s="217"/>
      <c r="H47" s="217"/>
      <c r="I47" s="217"/>
      <c r="J47" s="217"/>
    </row>
    <row r="48" spans="2:10" ht="15.75" thickBot="1" x14ac:dyDescent="0.3">
      <c r="B48" s="78"/>
      <c r="C48" s="73"/>
      <c r="D48" s="73"/>
      <c r="E48" s="73"/>
      <c r="F48" s="73"/>
      <c r="G48" s="73"/>
      <c r="H48" s="73"/>
      <c r="I48" s="73"/>
      <c r="J48" s="73"/>
    </row>
    <row r="49" spans="2:10" x14ac:dyDescent="0.25">
      <c r="B49" s="232" t="s">
        <v>48</v>
      </c>
      <c r="C49" s="151" t="s">
        <v>1</v>
      </c>
      <c r="D49" s="151" t="s">
        <v>3</v>
      </c>
      <c r="E49" s="151" t="s">
        <v>5</v>
      </c>
      <c r="F49" s="151" t="s">
        <v>8</v>
      </c>
      <c r="G49" s="151" t="s">
        <v>9</v>
      </c>
      <c r="H49" s="151" t="s">
        <v>12</v>
      </c>
      <c r="I49" s="151" t="s">
        <v>15</v>
      </c>
      <c r="J49" s="152" t="s">
        <v>18</v>
      </c>
    </row>
    <row r="50" spans="2:10" ht="48" x14ac:dyDescent="0.25">
      <c r="B50" s="233"/>
      <c r="C50" s="153" t="s">
        <v>49</v>
      </c>
      <c r="D50" s="153" t="s">
        <v>50</v>
      </c>
      <c r="E50" s="153" t="s">
        <v>51</v>
      </c>
      <c r="F50" s="153" t="s">
        <v>104</v>
      </c>
      <c r="G50" s="153" t="s">
        <v>10</v>
      </c>
      <c r="H50" s="153" t="s">
        <v>52</v>
      </c>
      <c r="I50" s="153" t="s">
        <v>53</v>
      </c>
      <c r="J50" s="154" t="s">
        <v>105</v>
      </c>
    </row>
    <row r="51" spans="2:10" ht="15.75" thickBot="1" x14ac:dyDescent="0.3">
      <c r="B51" s="234"/>
      <c r="C51" s="155"/>
      <c r="D51" s="155"/>
      <c r="E51" s="156" t="s">
        <v>7</v>
      </c>
      <c r="F51" s="155"/>
      <c r="G51" s="156" t="s">
        <v>11</v>
      </c>
      <c r="H51" s="156" t="s">
        <v>14</v>
      </c>
      <c r="I51" s="156" t="s">
        <v>17</v>
      </c>
      <c r="J51" s="157"/>
    </row>
    <row r="52" spans="2:10" x14ac:dyDescent="0.25">
      <c r="B52" s="90" t="s">
        <v>48</v>
      </c>
      <c r="C52" s="91"/>
      <c r="D52" s="91"/>
      <c r="E52" s="91"/>
      <c r="F52" s="91"/>
      <c r="G52" s="91"/>
      <c r="H52" s="91"/>
      <c r="I52" s="91"/>
      <c r="J52" s="92"/>
    </row>
    <row r="53" spans="2:10" x14ac:dyDescent="0.25">
      <c r="B53" s="93" t="s">
        <v>54</v>
      </c>
      <c r="C53" s="94"/>
      <c r="D53" s="94"/>
      <c r="E53" s="94"/>
      <c r="F53" s="94"/>
      <c r="G53" s="94"/>
      <c r="H53" s="94"/>
      <c r="I53" s="94"/>
      <c r="J53" s="95"/>
    </row>
    <row r="54" spans="2:10" x14ac:dyDescent="0.25">
      <c r="B54" s="93" t="s">
        <v>55</v>
      </c>
      <c r="C54" s="94">
        <v>4</v>
      </c>
      <c r="D54" s="94">
        <v>1</v>
      </c>
      <c r="E54" s="94">
        <v>4</v>
      </c>
      <c r="F54" s="94">
        <v>0</v>
      </c>
      <c r="G54" s="94">
        <v>0</v>
      </c>
      <c r="H54" s="94">
        <v>0</v>
      </c>
      <c r="I54" s="94">
        <v>0</v>
      </c>
      <c r="J54" s="96">
        <v>0</v>
      </c>
    </row>
    <row r="55" spans="2:10" x14ac:dyDescent="0.25">
      <c r="B55" s="93" t="s">
        <v>56</v>
      </c>
      <c r="C55" s="94">
        <v>4</v>
      </c>
      <c r="D55" s="94">
        <v>1</v>
      </c>
      <c r="E55" s="94">
        <v>4</v>
      </c>
      <c r="F55" s="94">
        <v>0</v>
      </c>
      <c r="G55" s="94">
        <v>0</v>
      </c>
      <c r="H55" s="94">
        <v>0</v>
      </c>
      <c r="I55" s="94">
        <v>0</v>
      </c>
      <c r="J55" s="96">
        <v>0</v>
      </c>
    </row>
    <row r="56" spans="2:10" x14ac:dyDescent="0.25">
      <c r="B56" s="93" t="s">
        <v>57</v>
      </c>
      <c r="C56" s="94">
        <v>4</v>
      </c>
      <c r="D56" s="94">
        <v>1</v>
      </c>
      <c r="E56" s="94">
        <v>4</v>
      </c>
      <c r="F56" s="94">
        <v>0</v>
      </c>
      <c r="G56" s="94">
        <v>0</v>
      </c>
      <c r="H56" s="94">
        <v>0</v>
      </c>
      <c r="I56" s="94">
        <v>0</v>
      </c>
      <c r="J56" s="96">
        <v>0</v>
      </c>
    </row>
    <row r="57" spans="2:10" x14ac:dyDescent="0.25">
      <c r="B57" s="93" t="s">
        <v>58</v>
      </c>
      <c r="C57" s="94">
        <v>4</v>
      </c>
      <c r="D57" s="94">
        <v>1</v>
      </c>
      <c r="E57" s="94">
        <v>4</v>
      </c>
      <c r="F57" s="94">
        <v>0</v>
      </c>
      <c r="G57" s="94">
        <v>0</v>
      </c>
      <c r="H57" s="94">
        <v>0</v>
      </c>
      <c r="I57" s="94">
        <v>0</v>
      </c>
      <c r="J57" s="96">
        <v>0</v>
      </c>
    </row>
    <row r="58" spans="2:10" x14ac:dyDescent="0.25">
      <c r="B58" s="93" t="s">
        <v>59</v>
      </c>
      <c r="C58" s="94"/>
      <c r="D58" s="94"/>
      <c r="E58" s="94"/>
      <c r="F58" s="94"/>
      <c r="G58" s="94"/>
      <c r="H58" s="94"/>
      <c r="I58" s="94"/>
      <c r="J58" s="95"/>
    </row>
    <row r="59" spans="2:10" x14ac:dyDescent="0.25">
      <c r="B59" s="93" t="s">
        <v>60</v>
      </c>
      <c r="C59" s="219">
        <v>20</v>
      </c>
      <c r="D59" s="219">
        <v>1</v>
      </c>
      <c r="E59" s="219">
        <v>20</v>
      </c>
      <c r="F59" s="219">
        <v>10</v>
      </c>
      <c r="G59" s="219">
        <v>200</v>
      </c>
      <c r="H59" s="219">
        <v>10</v>
      </c>
      <c r="I59" s="219">
        <v>20</v>
      </c>
      <c r="J59" s="220">
        <v>10468</v>
      </c>
    </row>
    <row r="60" spans="2:10" x14ac:dyDescent="0.25">
      <c r="B60" s="93" t="s">
        <v>146</v>
      </c>
      <c r="C60" s="219"/>
      <c r="D60" s="219"/>
      <c r="E60" s="219"/>
      <c r="F60" s="219"/>
      <c r="G60" s="219"/>
      <c r="H60" s="219"/>
      <c r="I60" s="219"/>
      <c r="J60" s="220"/>
    </row>
    <row r="61" spans="2:10" x14ac:dyDescent="0.25">
      <c r="B61" s="93" t="s">
        <v>106</v>
      </c>
      <c r="C61" s="94">
        <v>10</v>
      </c>
      <c r="D61" s="94">
        <v>1</v>
      </c>
      <c r="E61" s="94">
        <v>10</v>
      </c>
      <c r="F61" s="94">
        <v>0</v>
      </c>
      <c r="G61" s="94">
        <v>0</v>
      </c>
      <c r="H61" s="94">
        <v>0</v>
      </c>
      <c r="I61" s="94">
        <v>0</v>
      </c>
      <c r="J61" s="96">
        <v>0</v>
      </c>
    </row>
    <row r="62" spans="2:10" x14ac:dyDescent="0.25">
      <c r="B62" s="93" t="s">
        <v>61</v>
      </c>
      <c r="C62" s="94"/>
      <c r="D62" s="94"/>
      <c r="E62" s="94"/>
      <c r="F62" s="94"/>
      <c r="G62" s="94"/>
      <c r="H62" s="94"/>
      <c r="I62" s="94"/>
      <c r="J62" s="95"/>
    </row>
    <row r="63" spans="2:10" x14ac:dyDescent="0.25">
      <c r="B63" s="93" t="s">
        <v>62</v>
      </c>
      <c r="C63" s="94">
        <v>20</v>
      </c>
      <c r="D63" s="94">
        <v>1</v>
      </c>
      <c r="E63" s="94">
        <v>20</v>
      </c>
      <c r="F63" s="94">
        <v>0</v>
      </c>
      <c r="G63" s="94">
        <v>0</v>
      </c>
      <c r="H63" s="94">
        <v>0</v>
      </c>
      <c r="I63" s="94">
        <v>0</v>
      </c>
      <c r="J63" s="96">
        <v>0</v>
      </c>
    </row>
    <row r="64" spans="2:10" ht="15.75" thickBot="1" x14ac:dyDescent="0.3">
      <c r="B64" s="222" t="s">
        <v>63</v>
      </c>
      <c r="C64" s="223"/>
      <c r="D64" s="223"/>
      <c r="E64" s="223"/>
      <c r="F64" s="223"/>
      <c r="G64" s="224">
        <v>230</v>
      </c>
      <c r="H64" s="224"/>
      <c r="I64" s="224"/>
      <c r="J64" s="97">
        <v>10468</v>
      </c>
    </row>
    <row r="65" spans="2:10" x14ac:dyDescent="0.25">
      <c r="B65" s="79"/>
      <c r="C65" s="73"/>
      <c r="D65" s="73"/>
      <c r="E65" s="73"/>
      <c r="F65" s="73"/>
      <c r="G65" s="73"/>
      <c r="H65" s="73"/>
      <c r="I65" s="73"/>
      <c r="J65" s="73"/>
    </row>
    <row r="66" spans="2:10" x14ac:dyDescent="0.25">
      <c r="B66" s="74" t="s">
        <v>47</v>
      </c>
      <c r="D66" s="73"/>
      <c r="E66" s="73"/>
      <c r="F66" s="73"/>
      <c r="G66" s="73"/>
      <c r="H66" s="73"/>
      <c r="I66" s="73"/>
      <c r="J66" s="73"/>
    </row>
    <row r="67" spans="2:10" x14ac:dyDescent="0.25">
      <c r="B67" s="75" t="s">
        <v>139</v>
      </c>
      <c r="C67" s="73"/>
      <c r="D67" s="73"/>
      <c r="E67" s="73"/>
      <c r="F67" s="73"/>
      <c r="G67" s="73"/>
      <c r="H67" s="73"/>
      <c r="I67" s="73"/>
      <c r="J67" s="73"/>
    </row>
    <row r="68" spans="2:10" ht="43.5" customHeight="1" x14ac:dyDescent="0.25">
      <c r="B68" s="221" t="s">
        <v>147</v>
      </c>
      <c r="C68" s="199"/>
      <c r="D68" s="199"/>
      <c r="E68" s="199"/>
      <c r="F68" s="199"/>
      <c r="G68" s="199"/>
      <c r="H68" s="199"/>
      <c r="I68" s="199"/>
      <c r="J68" s="199"/>
    </row>
    <row r="69" spans="2:10" x14ac:dyDescent="0.25">
      <c r="B69" s="75" t="s">
        <v>148</v>
      </c>
      <c r="C69" s="73"/>
      <c r="D69" s="73"/>
      <c r="E69" s="73"/>
      <c r="F69" s="73"/>
      <c r="G69" s="73"/>
      <c r="H69" s="73"/>
      <c r="I69" s="73"/>
      <c r="J69" s="73"/>
    </row>
    <row r="70" spans="2:10" x14ac:dyDescent="0.25">
      <c r="B70" s="75" t="s">
        <v>149</v>
      </c>
      <c r="C70" s="73"/>
      <c r="D70" s="73"/>
      <c r="E70" s="73"/>
      <c r="F70" s="73"/>
      <c r="G70" s="73"/>
      <c r="H70" s="73"/>
      <c r="I70" s="73"/>
      <c r="J70" s="73"/>
    </row>
    <row r="71" spans="2:10" ht="15.75" x14ac:dyDescent="0.25">
      <c r="B71" s="54"/>
    </row>
  </sheetData>
  <mergeCells count="22">
    <mergeCell ref="B68:J68"/>
    <mergeCell ref="B64:F64"/>
    <mergeCell ref="G64:I64"/>
    <mergeCell ref="B3:B5"/>
    <mergeCell ref="B24:F24"/>
    <mergeCell ref="B35:F35"/>
    <mergeCell ref="B36:F36"/>
    <mergeCell ref="B49:B51"/>
    <mergeCell ref="C59:C60"/>
    <mergeCell ref="D59:D60"/>
    <mergeCell ref="E59:E60"/>
    <mergeCell ref="F59:F60"/>
    <mergeCell ref="G24:I24"/>
    <mergeCell ref="G35:I35"/>
    <mergeCell ref="B40:J40"/>
    <mergeCell ref="B2:J2"/>
    <mergeCell ref="B47:J47"/>
    <mergeCell ref="B1:J1"/>
    <mergeCell ref="G59:G60"/>
    <mergeCell ref="H59:H60"/>
    <mergeCell ref="I59:I60"/>
    <mergeCell ref="J59:J60"/>
  </mergeCells>
  <hyperlinks>
    <hyperlink ref="B1" r:id="rId1"/>
  </hyperlinks>
  <pageMargins left="0.7" right="0.7" top="0.75" bottom="0.75" header="0.3" footer="0.3"/>
  <pageSetup scale="55" orientation="landscape"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P51"/>
  <sheetViews>
    <sheetView topLeftCell="A22" workbookViewId="0"/>
  </sheetViews>
  <sheetFormatPr defaultRowHeight="15" x14ac:dyDescent="0.25"/>
  <cols>
    <col min="1" max="1" width="9.140625" style="4"/>
    <col min="2" max="2" width="38.85546875" customWidth="1"/>
    <col min="3" max="3" width="10.140625" customWidth="1"/>
    <col min="4" max="4" width="10.7109375" customWidth="1"/>
    <col min="5" max="5" width="10.5703125" customWidth="1"/>
    <col min="6" max="6" width="11.42578125" customWidth="1"/>
    <col min="7" max="7" width="11.42578125" style="4" customWidth="1"/>
    <col min="8" max="8" width="9.5703125" customWidth="1"/>
    <col min="9" max="9" width="11.42578125" customWidth="1"/>
    <col min="11" max="11" width="9.140625" style="4"/>
    <col min="12" max="12" width="9.28515625" customWidth="1"/>
  </cols>
  <sheetData>
    <row r="1" spans="2:16" ht="39" customHeight="1" thickBot="1" x14ac:dyDescent="0.3">
      <c r="B1" s="243" t="s">
        <v>152</v>
      </c>
      <c r="C1" s="244"/>
      <c r="D1" s="244"/>
      <c r="E1" s="244"/>
      <c r="F1" s="244"/>
      <c r="G1" s="244"/>
      <c r="H1" s="244"/>
      <c r="I1" s="244"/>
      <c r="J1" s="244"/>
      <c r="K1" s="244"/>
      <c r="L1" s="244"/>
      <c r="M1" s="42"/>
      <c r="N1" s="42"/>
      <c r="O1" s="42"/>
      <c r="P1" s="42"/>
    </row>
    <row r="2" spans="2:16" x14ac:dyDescent="0.25">
      <c r="B2" s="251" t="s">
        <v>0</v>
      </c>
      <c r="C2" s="50" t="s">
        <v>1</v>
      </c>
      <c r="D2" s="50" t="s">
        <v>3</v>
      </c>
      <c r="E2" s="50" t="s">
        <v>5</v>
      </c>
      <c r="F2" s="50" t="s">
        <v>8</v>
      </c>
      <c r="G2" s="50" t="s">
        <v>9</v>
      </c>
      <c r="H2" s="50" t="s">
        <v>12</v>
      </c>
      <c r="I2" s="50" t="s">
        <v>15</v>
      </c>
      <c r="J2" s="50" t="s">
        <v>18</v>
      </c>
      <c r="K2" s="64" t="s">
        <v>124</v>
      </c>
      <c r="L2" s="51" t="s">
        <v>125</v>
      </c>
    </row>
    <row r="3" spans="2:16" x14ac:dyDescent="0.25">
      <c r="B3" s="252"/>
      <c r="C3" s="239" t="s">
        <v>2</v>
      </c>
      <c r="D3" s="239" t="s">
        <v>4</v>
      </c>
      <c r="E3" s="239" t="s">
        <v>129</v>
      </c>
      <c r="F3" s="239" t="s">
        <v>107</v>
      </c>
      <c r="G3" s="248" t="s">
        <v>122</v>
      </c>
      <c r="H3" s="239" t="s">
        <v>164</v>
      </c>
      <c r="I3" s="239" t="s">
        <v>126</v>
      </c>
      <c r="J3" s="239" t="s">
        <v>127</v>
      </c>
      <c r="K3" s="248" t="s">
        <v>128</v>
      </c>
      <c r="L3" s="241" t="s">
        <v>115</v>
      </c>
    </row>
    <row r="4" spans="2:16" x14ac:dyDescent="0.25">
      <c r="B4" s="252"/>
      <c r="C4" s="240"/>
      <c r="D4" s="240"/>
      <c r="E4" s="240"/>
      <c r="F4" s="240"/>
      <c r="G4" s="249"/>
      <c r="H4" s="240"/>
      <c r="I4" s="240"/>
      <c r="J4" s="240"/>
      <c r="K4" s="249"/>
      <c r="L4" s="242"/>
    </row>
    <row r="5" spans="2:16" ht="41.25" customHeight="1" x14ac:dyDescent="0.25">
      <c r="B5" s="252"/>
      <c r="C5" s="240"/>
      <c r="D5" s="240"/>
      <c r="E5" s="240"/>
      <c r="F5" s="240"/>
      <c r="G5" s="250"/>
      <c r="H5" s="240"/>
      <c r="I5" s="240"/>
      <c r="J5" s="240"/>
      <c r="K5" s="250"/>
      <c r="L5" s="242"/>
    </row>
    <row r="6" spans="2:16" x14ac:dyDescent="0.25">
      <c r="B6" s="58" t="s">
        <v>20</v>
      </c>
      <c r="C6" s="55" t="s">
        <v>21</v>
      </c>
      <c r="D6" s="59"/>
      <c r="E6" s="55"/>
      <c r="F6" s="55"/>
      <c r="G6" s="55"/>
      <c r="H6" s="55"/>
      <c r="I6" s="55"/>
      <c r="J6" s="55"/>
      <c r="K6" s="65"/>
      <c r="L6" s="60"/>
    </row>
    <row r="7" spans="2:16" x14ac:dyDescent="0.25">
      <c r="B7" s="58" t="s">
        <v>22</v>
      </c>
      <c r="C7" s="55" t="s">
        <v>21</v>
      </c>
      <c r="D7" s="59"/>
      <c r="E7" s="55"/>
      <c r="F7" s="55"/>
      <c r="G7" s="55"/>
      <c r="H7" s="55"/>
      <c r="I7" s="55"/>
      <c r="J7" s="55"/>
      <c r="K7" s="65"/>
      <c r="L7" s="60"/>
    </row>
    <row r="8" spans="2:16" x14ac:dyDescent="0.25">
      <c r="B8" s="58" t="s">
        <v>23</v>
      </c>
      <c r="C8" s="55"/>
      <c r="D8" s="55"/>
      <c r="E8" s="55"/>
      <c r="F8" s="55"/>
      <c r="G8" s="55"/>
      <c r="H8" s="55"/>
      <c r="I8" s="55"/>
      <c r="J8" s="55"/>
      <c r="K8" s="65"/>
      <c r="L8" s="60"/>
    </row>
    <row r="9" spans="2:16" s="4" customFormat="1" x14ac:dyDescent="0.25">
      <c r="B9" s="58" t="s">
        <v>116</v>
      </c>
      <c r="C9" s="55"/>
      <c r="D9" s="55"/>
      <c r="E9" s="55"/>
      <c r="F9" s="55"/>
      <c r="G9" s="55"/>
      <c r="H9" s="55"/>
      <c r="I9" s="55"/>
      <c r="J9" s="55"/>
      <c r="K9" s="65"/>
      <c r="L9" s="60"/>
    </row>
    <row r="10" spans="2:16" x14ac:dyDescent="0.25">
      <c r="B10" s="61" t="s">
        <v>95</v>
      </c>
      <c r="C10" s="55">
        <v>4</v>
      </c>
      <c r="D10" s="55">
        <v>1</v>
      </c>
      <c r="E10" s="55">
        <f>C10*D10</f>
        <v>4</v>
      </c>
      <c r="F10" s="55">
        <v>0</v>
      </c>
      <c r="G10" s="55">
        <f>D10*F10</f>
        <v>0</v>
      </c>
      <c r="H10" s="55">
        <f>E10*F10</f>
        <v>0</v>
      </c>
      <c r="I10" s="55">
        <f>H10*0.05</f>
        <v>0</v>
      </c>
      <c r="J10" s="55">
        <f>H10*0.1</f>
        <v>0</v>
      </c>
      <c r="K10" s="65">
        <f>SUM(H10:J10)</f>
        <v>0</v>
      </c>
      <c r="L10" s="126">
        <f>(H10*Inputs!$D$4+I10*Inputs!$D$6+J10*Inputs!$D$5)</f>
        <v>0</v>
      </c>
    </row>
    <row r="11" spans="2:16" x14ac:dyDescent="0.25">
      <c r="B11" s="158" t="s">
        <v>117</v>
      </c>
      <c r="C11" s="159">
        <v>2</v>
      </c>
      <c r="D11" s="159">
        <v>1</v>
      </c>
      <c r="E11" s="159">
        <f>C11*D11</f>
        <v>2</v>
      </c>
      <c r="F11" s="159">
        <v>4</v>
      </c>
      <c r="G11" s="159">
        <f>D11*F11</f>
        <v>4</v>
      </c>
      <c r="H11" s="55">
        <f>E11*F11</f>
        <v>8</v>
      </c>
      <c r="I11" s="55">
        <f>H11*0.05</f>
        <v>0.4</v>
      </c>
      <c r="J11" s="55">
        <f>H11*0.1</f>
        <v>0.8</v>
      </c>
      <c r="K11" s="65">
        <f>SUM(H11:J11)</f>
        <v>9.2000000000000011</v>
      </c>
      <c r="L11" s="126">
        <f>(H11*Inputs!$D$4+I11*Inputs!$D$6+J11*Inputs!$D$5)</f>
        <v>705.42360000000008</v>
      </c>
    </row>
    <row r="12" spans="2:16" x14ac:dyDescent="0.25">
      <c r="B12" s="160" t="s">
        <v>25</v>
      </c>
      <c r="C12" s="159"/>
      <c r="D12" s="159"/>
      <c r="E12" s="159"/>
      <c r="F12" s="159"/>
      <c r="G12" s="159"/>
      <c r="H12" s="55"/>
      <c r="I12" s="55"/>
      <c r="J12" s="55"/>
      <c r="K12" s="65"/>
      <c r="L12" s="126"/>
    </row>
    <row r="13" spans="2:16" x14ac:dyDescent="0.25">
      <c r="B13" s="160" t="s">
        <v>26</v>
      </c>
      <c r="C13" s="159">
        <v>1</v>
      </c>
      <c r="D13" s="159">
        <v>12</v>
      </c>
      <c r="E13" s="159">
        <f t="shared" ref="E13:E16" si="0">C13*D13</f>
        <v>12</v>
      </c>
      <c r="F13" s="159">
        <v>0</v>
      </c>
      <c r="G13" s="159">
        <f t="shared" ref="G13:G16" si="1">D13*F13</f>
        <v>0</v>
      </c>
      <c r="H13" s="55">
        <f t="shared" ref="H13:H16" si="2">E13*F13</f>
        <v>0</v>
      </c>
      <c r="I13" s="55">
        <f t="shared" ref="I13:I16" si="3">H13*0.05</f>
        <v>0</v>
      </c>
      <c r="J13" s="55">
        <f t="shared" ref="J13:J16" si="4">H13*0.1</f>
        <v>0</v>
      </c>
      <c r="K13" s="65">
        <f t="shared" ref="K13:K16" si="5">SUM(H13:J13)</f>
        <v>0</v>
      </c>
      <c r="L13" s="126">
        <f>(H13*Inputs!$D$4+I13*Inputs!$D$6+J13*Inputs!$D$5)</f>
        <v>0</v>
      </c>
    </row>
    <row r="14" spans="2:16" x14ac:dyDescent="0.25">
      <c r="B14" s="160" t="s">
        <v>27</v>
      </c>
      <c r="C14" s="159">
        <v>2</v>
      </c>
      <c r="D14" s="159">
        <v>4</v>
      </c>
      <c r="E14" s="159">
        <f t="shared" si="0"/>
        <v>8</v>
      </c>
      <c r="F14" s="159">
        <v>0</v>
      </c>
      <c r="G14" s="159">
        <f t="shared" si="1"/>
        <v>0</v>
      </c>
      <c r="H14" s="55">
        <f t="shared" si="2"/>
        <v>0</v>
      </c>
      <c r="I14" s="55">
        <f t="shared" si="3"/>
        <v>0</v>
      </c>
      <c r="J14" s="55">
        <f t="shared" si="4"/>
        <v>0</v>
      </c>
      <c r="K14" s="65">
        <f t="shared" si="5"/>
        <v>0</v>
      </c>
      <c r="L14" s="126">
        <f>(H14*Inputs!$D$4+I14*Inputs!$D$6+J14*Inputs!$D$5)</f>
        <v>0</v>
      </c>
    </row>
    <row r="15" spans="2:16" x14ac:dyDescent="0.25">
      <c r="B15" s="160" t="s">
        <v>118</v>
      </c>
      <c r="C15" s="159">
        <v>1</v>
      </c>
      <c r="D15" s="159">
        <v>12</v>
      </c>
      <c r="E15" s="159">
        <f t="shared" si="0"/>
        <v>12</v>
      </c>
      <c r="F15" s="159">
        <v>0</v>
      </c>
      <c r="G15" s="159">
        <f t="shared" si="1"/>
        <v>0</v>
      </c>
      <c r="H15" s="55">
        <f t="shared" si="2"/>
        <v>0</v>
      </c>
      <c r="I15" s="55">
        <f t="shared" si="3"/>
        <v>0</v>
      </c>
      <c r="J15" s="55">
        <f t="shared" si="4"/>
        <v>0</v>
      </c>
      <c r="K15" s="65">
        <f t="shared" si="5"/>
        <v>0</v>
      </c>
      <c r="L15" s="126">
        <f>(H15*Inputs!$D$4+I15*Inputs!$D$6+J15*Inputs!$D$5)</f>
        <v>0</v>
      </c>
    </row>
    <row r="16" spans="2:16" x14ac:dyDescent="0.25">
      <c r="B16" s="160" t="s">
        <v>119</v>
      </c>
      <c r="C16" s="159">
        <v>1</v>
      </c>
      <c r="D16" s="159">
        <v>12</v>
      </c>
      <c r="E16" s="159">
        <f t="shared" si="0"/>
        <v>12</v>
      </c>
      <c r="F16" s="159">
        <v>0</v>
      </c>
      <c r="G16" s="159">
        <f t="shared" si="1"/>
        <v>0</v>
      </c>
      <c r="H16" s="55">
        <f t="shared" si="2"/>
        <v>0</v>
      </c>
      <c r="I16" s="55">
        <f t="shared" si="3"/>
        <v>0</v>
      </c>
      <c r="J16" s="55">
        <f t="shared" si="4"/>
        <v>0</v>
      </c>
      <c r="K16" s="65">
        <f t="shared" si="5"/>
        <v>0</v>
      </c>
      <c r="L16" s="126">
        <f>(H16*Inputs!$D$4+I16*Inputs!$D$6+J16*Inputs!$D$5)</f>
        <v>0</v>
      </c>
    </row>
    <row r="17" spans="2:12" x14ac:dyDescent="0.25">
      <c r="B17" s="160" t="s">
        <v>28</v>
      </c>
      <c r="C17" s="159" t="s">
        <v>21</v>
      </c>
      <c r="D17" s="159"/>
      <c r="E17" s="159"/>
      <c r="F17" s="159"/>
      <c r="G17" s="159"/>
      <c r="H17" s="55"/>
      <c r="I17" s="55"/>
      <c r="J17" s="55"/>
      <c r="K17" s="65"/>
      <c r="L17" s="126"/>
    </row>
    <row r="18" spans="2:12" x14ac:dyDescent="0.25">
      <c r="B18" s="160" t="s">
        <v>29</v>
      </c>
      <c r="C18" s="159" t="s">
        <v>30</v>
      </c>
      <c r="D18" s="159"/>
      <c r="E18" s="159"/>
      <c r="F18" s="159"/>
      <c r="G18" s="159"/>
      <c r="H18" s="55"/>
      <c r="I18" s="55"/>
      <c r="J18" s="55"/>
      <c r="K18" s="65"/>
      <c r="L18" s="126"/>
    </row>
    <row r="19" spans="2:12" x14ac:dyDescent="0.25">
      <c r="B19" s="160" t="s">
        <v>31</v>
      </c>
      <c r="C19" s="159"/>
      <c r="D19" s="159"/>
      <c r="E19" s="159"/>
      <c r="F19" s="159"/>
      <c r="G19" s="159"/>
      <c r="H19" s="55"/>
      <c r="I19" s="55"/>
      <c r="J19" s="55"/>
      <c r="K19" s="65"/>
      <c r="L19" s="126"/>
    </row>
    <row r="20" spans="2:12" x14ac:dyDescent="0.25">
      <c r="B20" s="160" t="s">
        <v>32</v>
      </c>
      <c r="C20" s="159">
        <v>2</v>
      </c>
      <c r="D20" s="159">
        <v>1</v>
      </c>
      <c r="E20" s="159">
        <f t="shared" ref="E20:E26" si="6">C20*D20</f>
        <v>2</v>
      </c>
      <c r="F20" s="159">
        <v>0</v>
      </c>
      <c r="G20" s="159">
        <f t="shared" ref="G20:G26" si="7">D20*F20</f>
        <v>0</v>
      </c>
      <c r="H20" s="55">
        <f t="shared" ref="H20:H26" si="8">E20*F20</f>
        <v>0</v>
      </c>
      <c r="I20" s="55">
        <f t="shared" ref="I20:I26" si="9">H20*0.05</f>
        <v>0</v>
      </c>
      <c r="J20" s="55">
        <f t="shared" ref="J20:J26" si="10">H20*0.1</f>
        <v>0</v>
      </c>
      <c r="K20" s="65">
        <f t="shared" ref="K20:K26" si="11">SUM(H20:J20)</f>
        <v>0</v>
      </c>
      <c r="L20" s="126">
        <f>(H20*Inputs!$D$4+I20*Inputs!$D$6+J20*Inputs!$D$5)</f>
        <v>0</v>
      </c>
    </row>
    <row r="21" spans="2:12" x14ac:dyDescent="0.25">
      <c r="B21" s="160" t="s">
        <v>33</v>
      </c>
      <c r="C21" s="159">
        <v>2</v>
      </c>
      <c r="D21" s="159">
        <v>1</v>
      </c>
      <c r="E21" s="159">
        <f t="shared" si="6"/>
        <v>2</v>
      </c>
      <c r="F21" s="159">
        <v>0</v>
      </c>
      <c r="G21" s="159">
        <f t="shared" si="7"/>
        <v>0</v>
      </c>
      <c r="H21" s="55">
        <f t="shared" si="8"/>
        <v>0</v>
      </c>
      <c r="I21" s="55">
        <f t="shared" si="9"/>
        <v>0</v>
      </c>
      <c r="J21" s="55">
        <f t="shared" si="10"/>
        <v>0</v>
      </c>
      <c r="K21" s="65">
        <f t="shared" si="11"/>
        <v>0</v>
      </c>
      <c r="L21" s="126">
        <f>(H21*Inputs!$D$4+I21*Inputs!$D$6+J21*Inputs!$D$5)</f>
        <v>0</v>
      </c>
    </row>
    <row r="22" spans="2:12" x14ac:dyDescent="0.25">
      <c r="B22" s="160" t="s">
        <v>34</v>
      </c>
      <c r="C22" s="159">
        <v>2</v>
      </c>
      <c r="D22" s="159">
        <v>1</v>
      </c>
      <c r="E22" s="159">
        <f t="shared" si="6"/>
        <v>2</v>
      </c>
      <c r="F22" s="159">
        <v>0</v>
      </c>
      <c r="G22" s="159">
        <f t="shared" si="7"/>
        <v>0</v>
      </c>
      <c r="H22" s="55">
        <f t="shared" si="8"/>
        <v>0</v>
      </c>
      <c r="I22" s="55">
        <f t="shared" si="9"/>
        <v>0</v>
      </c>
      <c r="J22" s="55">
        <f t="shared" si="10"/>
        <v>0</v>
      </c>
      <c r="K22" s="65">
        <f t="shared" si="11"/>
        <v>0</v>
      </c>
      <c r="L22" s="126">
        <f>(H22*Inputs!$D$4+I22*Inputs!$D$6+J22*Inputs!$D$5)</f>
        <v>0</v>
      </c>
    </row>
    <row r="23" spans="2:12" x14ac:dyDescent="0.25">
      <c r="B23" s="160" t="s">
        <v>35</v>
      </c>
      <c r="C23" s="159">
        <v>2</v>
      </c>
      <c r="D23" s="159">
        <v>1</v>
      </c>
      <c r="E23" s="159">
        <f t="shared" si="6"/>
        <v>2</v>
      </c>
      <c r="F23" s="159">
        <v>0</v>
      </c>
      <c r="G23" s="159">
        <f t="shared" si="7"/>
        <v>0</v>
      </c>
      <c r="H23" s="55">
        <f t="shared" si="8"/>
        <v>0</v>
      </c>
      <c r="I23" s="55">
        <f t="shared" si="9"/>
        <v>0</v>
      </c>
      <c r="J23" s="55">
        <f t="shared" si="10"/>
        <v>0</v>
      </c>
      <c r="K23" s="65">
        <f t="shared" si="11"/>
        <v>0</v>
      </c>
      <c r="L23" s="126">
        <f>(H23*Inputs!$D$4+I23*Inputs!$D$6+J23*Inputs!$D$5)</f>
        <v>0</v>
      </c>
    </row>
    <row r="24" spans="2:12" s="4" customFormat="1" x14ac:dyDescent="0.25">
      <c r="B24" s="160" t="s">
        <v>186</v>
      </c>
      <c r="C24" s="159">
        <v>12</v>
      </c>
      <c r="D24" s="159">
        <v>1</v>
      </c>
      <c r="E24" s="159">
        <f t="shared" ref="E24" si="12">C24*D24</f>
        <v>12</v>
      </c>
      <c r="F24" s="159">
        <v>0</v>
      </c>
      <c r="G24" s="159">
        <f t="shared" si="7"/>
        <v>0</v>
      </c>
      <c r="H24" s="55">
        <f t="shared" si="8"/>
        <v>0</v>
      </c>
      <c r="I24" s="55">
        <f t="shared" si="9"/>
        <v>0</v>
      </c>
      <c r="J24" s="55">
        <f t="shared" si="10"/>
        <v>0</v>
      </c>
      <c r="K24" s="65">
        <f t="shared" si="11"/>
        <v>0</v>
      </c>
      <c r="L24" s="126">
        <f>(H24*Inputs!$D$4+I24*Inputs!$D$6+J24*Inputs!$D$5)</f>
        <v>0</v>
      </c>
    </row>
    <row r="25" spans="2:12" ht="13.5" customHeight="1" x14ac:dyDescent="0.25">
      <c r="B25" s="160" t="s">
        <v>187</v>
      </c>
      <c r="C25" s="159">
        <v>12</v>
      </c>
      <c r="D25" s="159">
        <v>1</v>
      </c>
      <c r="E25" s="159">
        <f t="shared" si="6"/>
        <v>12</v>
      </c>
      <c r="F25" s="159">
        <v>4</v>
      </c>
      <c r="G25" s="159">
        <f t="shared" si="7"/>
        <v>4</v>
      </c>
      <c r="H25" s="55">
        <f t="shared" si="8"/>
        <v>48</v>
      </c>
      <c r="I25" s="55">
        <f t="shared" si="9"/>
        <v>2.4000000000000004</v>
      </c>
      <c r="J25" s="55">
        <f t="shared" si="10"/>
        <v>4.8000000000000007</v>
      </c>
      <c r="K25" s="65">
        <f t="shared" si="11"/>
        <v>55.2</v>
      </c>
      <c r="L25" s="126">
        <f>(H25*Inputs!$D$4+I25*Inputs!$D$6+J25*Inputs!$D$5)</f>
        <v>4232.5416000000014</v>
      </c>
    </row>
    <row r="26" spans="2:12" x14ac:dyDescent="0.25">
      <c r="B26" s="160" t="s">
        <v>196</v>
      </c>
      <c r="C26" s="159">
        <v>6</v>
      </c>
      <c r="D26" s="159">
        <v>1</v>
      </c>
      <c r="E26" s="159">
        <f t="shared" si="6"/>
        <v>6</v>
      </c>
      <c r="F26" s="159">
        <v>0</v>
      </c>
      <c r="G26" s="159">
        <f t="shared" si="7"/>
        <v>0</v>
      </c>
      <c r="H26" s="55">
        <f t="shared" si="8"/>
        <v>0</v>
      </c>
      <c r="I26" s="55">
        <f t="shared" si="9"/>
        <v>0</v>
      </c>
      <c r="J26" s="55">
        <f t="shared" si="10"/>
        <v>0</v>
      </c>
      <c r="K26" s="65">
        <f t="shared" si="11"/>
        <v>0</v>
      </c>
      <c r="L26" s="126">
        <f>(H26*Inputs!$D$4+I26*Inputs!$D$6+J26*Inputs!$D$5)</f>
        <v>0</v>
      </c>
    </row>
    <row r="27" spans="2:12" x14ac:dyDescent="0.25">
      <c r="B27" s="253" t="s">
        <v>36</v>
      </c>
      <c r="C27" s="254"/>
      <c r="D27" s="254"/>
      <c r="E27" s="254"/>
      <c r="F27" s="255"/>
      <c r="G27" s="161">
        <f t="shared" ref="G27:J27" si="13">SUM(G6:G26)</f>
        <v>8</v>
      </c>
      <c r="H27" s="99">
        <f t="shared" si="13"/>
        <v>56</v>
      </c>
      <c r="I27" s="99">
        <f t="shared" si="13"/>
        <v>2.8000000000000003</v>
      </c>
      <c r="J27" s="99">
        <f t="shared" si="13"/>
        <v>5.6000000000000005</v>
      </c>
      <c r="K27" s="99">
        <f>SUM(K6:K26)</f>
        <v>64.400000000000006</v>
      </c>
      <c r="L27" s="127">
        <f>SUM(L6:L26)</f>
        <v>4937.9652000000015</v>
      </c>
    </row>
    <row r="28" spans="2:12" x14ac:dyDescent="0.25">
      <c r="B28" s="160" t="s">
        <v>37</v>
      </c>
      <c r="C28" s="159"/>
      <c r="D28" s="159"/>
      <c r="E28" s="159"/>
      <c r="F28" s="159"/>
      <c r="G28" s="159"/>
      <c r="H28" s="55"/>
      <c r="I28" s="55"/>
      <c r="J28" s="55"/>
      <c r="K28" s="65"/>
      <c r="L28" s="126"/>
    </row>
    <row r="29" spans="2:12" x14ac:dyDescent="0.25">
      <c r="B29" s="160" t="s">
        <v>116</v>
      </c>
      <c r="C29" s="159" t="s">
        <v>38</v>
      </c>
      <c r="D29" s="159"/>
      <c r="E29" s="159"/>
      <c r="F29" s="159"/>
      <c r="G29" s="159"/>
      <c r="H29" s="55"/>
      <c r="I29" s="55"/>
      <c r="J29" s="55"/>
      <c r="K29" s="65"/>
      <c r="L29" s="126"/>
    </row>
    <row r="30" spans="2:12" x14ac:dyDescent="0.25">
      <c r="B30" s="160" t="s">
        <v>39</v>
      </c>
      <c r="C30" s="159">
        <v>50</v>
      </c>
      <c r="D30" s="159">
        <v>1</v>
      </c>
      <c r="E30" s="159">
        <f t="shared" ref="E30" si="14">C30*D30</f>
        <v>50</v>
      </c>
      <c r="F30" s="159">
        <v>0</v>
      </c>
      <c r="G30" s="159">
        <f>D30*F30</f>
        <v>0</v>
      </c>
      <c r="H30" s="55">
        <f>E30*F30</f>
        <v>0</v>
      </c>
      <c r="I30" s="55">
        <f>H30*0.05</f>
        <v>0</v>
      </c>
      <c r="J30" s="55">
        <f>H30*0.1</f>
        <v>0</v>
      </c>
      <c r="K30" s="65">
        <f t="shared" ref="K30" si="15">SUM(H30:J30)</f>
        <v>0</v>
      </c>
      <c r="L30" s="126">
        <f>(H30*Inputs!$D$4+I30*Inputs!$D$6+J30*Inputs!$D$5)</f>
        <v>0</v>
      </c>
    </row>
    <row r="31" spans="2:12" x14ac:dyDescent="0.25">
      <c r="B31" s="160" t="s">
        <v>181</v>
      </c>
      <c r="C31" s="159"/>
      <c r="D31" s="159"/>
      <c r="E31" s="159"/>
      <c r="F31" s="159"/>
      <c r="G31" s="159"/>
      <c r="H31" s="55"/>
      <c r="I31" s="55"/>
      <c r="J31" s="55"/>
      <c r="K31" s="65"/>
      <c r="L31" s="126"/>
    </row>
    <row r="32" spans="2:12" x14ac:dyDescent="0.25">
      <c r="B32" s="160" t="s">
        <v>41</v>
      </c>
      <c r="C32" s="159">
        <v>1</v>
      </c>
      <c r="D32" s="159">
        <v>12</v>
      </c>
      <c r="E32" s="159">
        <f t="shared" ref="E32:E36" si="16">C32*D32</f>
        <v>12</v>
      </c>
      <c r="F32" s="159">
        <v>0</v>
      </c>
      <c r="G32" s="159">
        <f t="shared" ref="G32:G36" si="17">D32*F32</f>
        <v>0</v>
      </c>
      <c r="H32" s="55">
        <f t="shared" ref="H32:H36" si="18">E32*F32</f>
        <v>0</v>
      </c>
      <c r="I32" s="55">
        <f t="shared" ref="I32:I36" si="19">H32*0.05</f>
        <v>0</v>
      </c>
      <c r="J32" s="55">
        <f t="shared" ref="J32:J36" si="20">H32*0.1</f>
        <v>0</v>
      </c>
      <c r="K32" s="65">
        <f t="shared" ref="K32:K36" si="21">SUM(H32:J32)</f>
        <v>0</v>
      </c>
      <c r="L32" s="126">
        <f>(H32*Inputs!$D$4+I32*Inputs!$D$6+J32*Inputs!$D$5)</f>
        <v>0</v>
      </c>
    </row>
    <row r="33" spans="2:12" x14ac:dyDescent="0.25">
      <c r="B33" s="160" t="s">
        <v>42</v>
      </c>
      <c r="C33" s="159">
        <v>1</v>
      </c>
      <c r="D33" s="159">
        <v>12</v>
      </c>
      <c r="E33" s="159">
        <f t="shared" si="16"/>
        <v>12</v>
      </c>
      <c r="F33" s="159">
        <v>0</v>
      </c>
      <c r="G33" s="159">
        <f t="shared" si="17"/>
        <v>0</v>
      </c>
      <c r="H33" s="55">
        <f t="shared" si="18"/>
        <v>0</v>
      </c>
      <c r="I33" s="55">
        <f t="shared" si="19"/>
        <v>0</v>
      </c>
      <c r="J33" s="55">
        <f t="shared" si="20"/>
        <v>0</v>
      </c>
      <c r="K33" s="65">
        <f t="shared" si="21"/>
        <v>0</v>
      </c>
      <c r="L33" s="126">
        <f>(H33*Inputs!$D$4+I33*Inputs!$D$6+J33*Inputs!$D$5)</f>
        <v>0</v>
      </c>
    </row>
    <row r="34" spans="2:12" x14ac:dyDescent="0.25">
      <c r="B34" s="160" t="s">
        <v>43</v>
      </c>
      <c r="C34" s="159">
        <v>1</v>
      </c>
      <c r="D34" s="159">
        <v>12</v>
      </c>
      <c r="E34" s="159">
        <f t="shared" si="16"/>
        <v>12</v>
      </c>
      <c r="F34" s="159">
        <v>0</v>
      </c>
      <c r="G34" s="159">
        <f t="shared" si="17"/>
        <v>0</v>
      </c>
      <c r="H34" s="55">
        <f t="shared" si="18"/>
        <v>0</v>
      </c>
      <c r="I34" s="55">
        <f t="shared" si="19"/>
        <v>0</v>
      </c>
      <c r="J34" s="55">
        <f t="shared" si="20"/>
        <v>0</v>
      </c>
      <c r="K34" s="65">
        <f t="shared" si="21"/>
        <v>0</v>
      </c>
      <c r="L34" s="126">
        <f>(H34*Inputs!$D$4+I34*Inputs!$D$6+J34*Inputs!$D$5)</f>
        <v>0</v>
      </c>
    </row>
    <row r="35" spans="2:12" x14ac:dyDescent="0.25">
      <c r="B35" s="160" t="s">
        <v>189</v>
      </c>
      <c r="C35" s="159">
        <v>1</v>
      </c>
      <c r="D35" s="159">
        <v>12</v>
      </c>
      <c r="E35" s="159">
        <f t="shared" si="16"/>
        <v>12</v>
      </c>
      <c r="F35" s="159">
        <v>4</v>
      </c>
      <c r="G35" s="159">
        <f t="shared" si="17"/>
        <v>48</v>
      </c>
      <c r="H35" s="55">
        <f t="shared" si="18"/>
        <v>48</v>
      </c>
      <c r="I35" s="190">
        <f t="shared" si="19"/>
        <v>2.4000000000000004</v>
      </c>
      <c r="J35" s="190">
        <f t="shared" si="20"/>
        <v>4.8000000000000007</v>
      </c>
      <c r="K35" s="191">
        <f t="shared" si="21"/>
        <v>55.2</v>
      </c>
      <c r="L35" s="126">
        <f>(H35*Inputs!$D$4+I35*Inputs!$D$6+J35*Inputs!$D$5)</f>
        <v>4232.5416000000014</v>
      </c>
    </row>
    <row r="36" spans="2:12" x14ac:dyDescent="0.25">
      <c r="B36" s="160" t="s">
        <v>190</v>
      </c>
      <c r="C36" s="159">
        <v>5</v>
      </c>
      <c r="D36" s="159">
        <v>1</v>
      </c>
      <c r="E36" s="159">
        <f t="shared" si="16"/>
        <v>5</v>
      </c>
      <c r="F36" s="159">
        <v>4</v>
      </c>
      <c r="G36" s="159">
        <f t="shared" si="17"/>
        <v>4</v>
      </c>
      <c r="H36" s="55">
        <f t="shared" si="18"/>
        <v>20</v>
      </c>
      <c r="I36" s="190">
        <f t="shared" si="19"/>
        <v>1</v>
      </c>
      <c r="J36" s="190">
        <f t="shared" si="20"/>
        <v>2</v>
      </c>
      <c r="K36" s="191">
        <f t="shared" si="21"/>
        <v>23</v>
      </c>
      <c r="L36" s="126">
        <f>(H36*Inputs!$D$4+I36*Inputs!$D$6+J36*Inputs!$D$5)</f>
        <v>1763.5590000000004</v>
      </c>
    </row>
    <row r="37" spans="2:12" x14ac:dyDescent="0.25">
      <c r="B37" s="160" t="s">
        <v>194</v>
      </c>
      <c r="C37" s="159" t="s">
        <v>21</v>
      </c>
      <c r="D37" s="159"/>
      <c r="E37" s="159"/>
      <c r="F37" s="159"/>
      <c r="G37" s="159"/>
      <c r="H37" s="55"/>
      <c r="I37" s="55"/>
      <c r="J37" s="55"/>
      <c r="K37" s="65"/>
      <c r="L37" s="126"/>
    </row>
    <row r="38" spans="2:12" s="4" customFormat="1" x14ac:dyDescent="0.25">
      <c r="B38" s="58" t="s">
        <v>202</v>
      </c>
      <c r="C38" s="55">
        <v>1</v>
      </c>
      <c r="D38" s="55">
        <v>1</v>
      </c>
      <c r="E38" s="55">
        <f t="shared" ref="E38" si="22">C38*D38</f>
        <v>1</v>
      </c>
      <c r="F38" s="55">
        <v>0</v>
      </c>
      <c r="G38" s="55">
        <f>D38*F38</f>
        <v>0</v>
      </c>
      <c r="H38" s="55">
        <f>E38*F38</f>
        <v>0</v>
      </c>
      <c r="I38" s="55">
        <f>H38*0.05</f>
        <v>0</v>
      </c>
      <c r="J38" s="55">
        <f>H38*0.1</f>
        <v>0</v>
      </c>
      <c r="K38" s="65">
        <f t="shared" ref="K38" si="23">SUM(H38:J38)</f>
        <v>0</v>
      </c>
      <c r="L38" s="126">
        <f>(H38*Inputs!$D$4+I38*Inputs!$D$6+J38*Inputs!$D$5)</f>
        <v>0</v>
      </c>
    </row>
    <row r="39" spans="2:12" s="4" customFormat="1" x14ac:dyDescent="0.25">
      <c r="B39" s="259" t="s">
        <v>45</v>
      </c>
      <c r="C39" s="260"/>
      <c r="D39" s="260"/>
      <c r="E39" s="260"/>
      <c r="F39" s="261"/>
      <c r="G39" s="99">
        <f t="shared" ref="G39:L39" si="24">SUM(G28:G38)</f>
        <v>52</v>
      </c>
      <c r="H39" s="99">
        <f t="shared" si="24"/>
        <v>68</v>
      </c>
      <c r="I39" s="192">
        <f t="shared" si="24"/>
        <v>3.4000000000000004</v>
      </c>
      <c r="J39" s="192">
        <f t="shared" si="24"/>
        <v>6.8000000000000007</v>
      </c>
      <c r="K39" s="192">
        <f t="shared" si="24"/>
        <v>78.2</v>
      </c>
      <c r="L39" s="127">
        <f t="shared" si="24"/>
        <v>5996.1006000000016</v>
      </c>
    </row>
    <row r="40" spans="2:12" ht="15.75" thickBot="1" x14ac:dyDescent="0.3">
      <c r="B40" s="256" t="s">
        <v>46</v>
      </c>
      <c r="C40" s="257"/>
      <c r="D40" s="257"/>
      <c r="E40" s="257"/>
      <c r="F40" s="258"/>
      <c r="G40" s="100">
        <f>G39+G27</f>
        <v>60</v>
      </c>
      <c r="H40" s="100">
        <f>H39+H27</f>
        <v>124</v>
      </c>
      <c r="I40" s="193">
        <f t="shared" ref="I40:J40" si="25">I39+I27</f>
        <v>6.2000000000000011</v>
      </c>
      <c r="J40" s="193">
        <f t="shared" si="25"/>
        <v>12.400000000000002</v>
      </c>
      <c r="K40" s="193">
        <f>K39+K27</f>
        <v>142.60000000000002</v>
      </c>
      <c r="L40" s="128">
        <f>L39+L27</f>
        <v>10934.065800000004</v>
      </c>
    </row>
    <row r="41" spans="2:12" x14ac:dyDescent="0.25">
      <c r="K41" s="66"/>
    </row>
    <row r="42" spans="2:12" x14ac:dyDescent="0.25">
      <c r="B42" s="56" t="s">
        <v>47</v>
      </c>
      <c r="C42" s="57"/>
      <c r="D42" s="57"/>
      <c r="E42" s="57"/>
      <c r="F42" s="57"/>
      <c r="G42" s="57"/>
      <c r="H42" s="57"/>
      <c r="I42" s="57"/>
      <c r="J42" s="57"/>
      <c r="K42" s="57"/>
      <c r="L42" s="57"/>
    </row>
    <row r="43" spans="2:12" x14ac:dyDescent="0.25">
      <c r="B43" s="62" t="s">
        <v>159</v>
      </c>
      <c r="C43" s="63"/>
      <c r="D43" s="63"/>
      <c r="E43" s="63"/>
      <c r="F43" s="63"/>
      <c r="G43" s="63"/>
      <c r="H43" s="63"/>
      <c r="I43" s="63"/>
      <c r="J43" s="63"/>
      <c r="K43" s="63"/>
      <c r="L43" s="63"/>
    </row>
    <row r="44" spans="2:12" ht="72" customHeight="1" x14ac:dyDescent="0.25">
      <c r="B44" s="245" t="s">
        <v>161</v>
      </c>
      <c r="C44" s="246"/>
      <c r="D44" s="246"/>
      <c r="E44" s="246"/>
      <c r="F44" s="246"/>
      <c r="G44" s="246"/>
      <c r="H44" s="246"/>
      <c r="I44" s="246"/>
      <c r="J44" s="246"/>
      <c r="K44" s="246"/>
      <c r="L44" s="246"/>
    </row>
    <row r="45" spans="2:12" s="4" customFormat="1" ht="18.75" customHeight="1" x14ac:dyDescent="0.25">
      <c r="B45" s="245" t="s">
        <v>160</v>
      </c>
      <c r="C45" s="247"/>
      <c r="D45" s="247"/>
      <c r="E45" s="247"/>
      <c r="F45" s="247"/>
      <c r="G45" s="247"/>
      <c r="H45" s="247"/>
      <c r="I45" s="247"/>
      <c r="J45" s="247"/>
      <c r="K45" s="247"/>
      <c r="L45" s="247"/>
    </row>
    <row r="46" spans="2:12" ht="18.75" customHeight="1" x14ac:dyDescent="0.25">
      <c r="B46" s="245" t="s">
        <v>121</v>
      </c>
      <c r="C46" s="199"/>
      <c r="D46" s="199"/>
      <c r="E46" s="199"/>
      <c r="F46" s="199"/>
      <c r="G46" s="199"/>
      <c r="H46" s="199"/>
      <c r="I46" s="199"/>
      <c r="J46" s="199"/>
      <c r="K46" s="199"/>
      <c r="L46" s="199"/>
    </row>
    <row r="47" spans="2:12" s="4" customFormat="1" ht="27" customHeight="1" x14ac:dyDescent="0.25">
      <c r="B47" s="245" t="s">
        <v>195</v>
      </c>
      <c r="C47" s="199"/>
      <c r="D47" s="199"/>
      <c r="E47" s="199"/>
      <c r="F47" s="199"/>
      <c r="G47" s="199"/>
      <c r="H47" s="199"/>
      <c r="I47" s="199"/>
      <c r="J47" s="199"/>
      <c r="K47" s="199"/>
      <c r="L47" s="199"/>
    </row>
    <row r="48" spans="2:12" x14ac:dyDescent="0.25">
      <c r="B48" s="62" t="s">
        <v>191</v>
      </c>
      <c r="C48" s="63"/>
      <c r="D48" s="63"/>
      <c r="E48" s="63"/>
      <c r="F48" s="63"/>
      <c r="G48" s="63"/>
      <c r="H48" s="63"/>
      <c r="I48" s="63"/>
      <c r="J48" s="63"/>
      <c r="K48" s="63"/>
      <c r="L48" s="63"/>
    </row>
    <row r="49" spans="2:12" ht="27.75" customHeight="1" x14ac:dyDescent="0.25">
      <c r="B49" s="245" t="s">
        <v>201</v>
      </c>
      <c r="C49" s="246"/>
      <c r="D49" s="246"/>
      <c r="E49" s="246"/>
      <c r="F49" s="246"/>
      <c r="G49" s="246"/>
      <c r="H49" s="246"/>
      <c r="I49" s="246"/>
      <c r="J49" s="246"/>
      <c r="K49" s="246"/>
      <c r="L49" s="246"/>
    </row>
    <row r="50" spans="2:12" x14ac:dyDescent="0.25">
      <c r="B50" s="62" t="s">
        <v>192</v>
      </c>
      <c r="C50" s="63"/>
      <c r="D50" s="63"/>
      <c r="E50" s="63"/>
      <c r="F50" s="63"/>
      <c r="G50" s="63"/>
      <c r="H50" s="63"/>
      <c r="I50" s="63"/>
      <c r="J50" s="63"/>
      <c r="K50" s="63"/>
      <c r="L50" s="63"/>
    </row>
    <row r="51" spans="2:12" x14ac:dyDescent="0.25">
      <c r="B51" s="62" t="s">
        <v>193</v>
      </c>
      <c r="C51" s="63"/>
      <c r="D51" s="63"/>
      <c r="E51" s="63"/>
      <c r="F51" s="63"/>
      <c r="G51" s="63"/>
      <c r="H51" s="63"/>
      <c r="I51" s="63"/>
      <c r="J51" s="63"/>
      <c r="K51" s="63"/>
      <c r="L51" s="63"/>
    </row>
  </sheetData>
  <mergeCells count="20">
    <mergeCell ref="E3:E5"/>
    <mergeCell ref="B47:L47"/>
    <mergeCell ref="F3:F5"/>
    <mergeCell ref="H3:H5"/>
    <mergeCell ref="I3:I5"/>
    <mergeCell ref="J3:J5"/>
    <mergeCell ref="L3:L5"/>
    <mergeCell ref="B1:L1"/>
    <mergeCell ref="B49:L49"/>
    <mergeCell ref="B45:L45"/>
    <mergeCell ref="B46:L46"/>
    <mergeCell ref="K3:K5"/>
    <mergeCell ref="G3:G5"/>
    <mergeCell ref="B44:L44"/>
    <mergeCell ref="B2:B5"/>
    <mergeCell ref="B27:F27"/>
    <mergeCell ref="B40:F40"/>
    <mergeCell ref="B39:F39"/>
    <mergeCell ref="C3:C5"/>
    <mergeCell ref="D3:D5"/>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N51"/>
  <sheetViews>
    <sheetView topLeftCell="A21" workbookViewId="0"/>
  </sheetViews>
  <sheetFormatPr defaultRowHeight="15" x14ac:dyDescent="0.25"/>
  <cols>
    <col min="1" max="1" width="9.140625" style="4"/>
    <col min="2" max="2" width="35.5703125" customWidth="1"/>
    <col min="3" max="3" width="11.7109375" customWidth="1"/>
    <col min="4" max="4" width="11.42578125" customWidth="1"/>
    <col min="5" max="5" width="10.85546875" customWidth="1"/>
    <col min="6" max="6" width="10.7109375" customWidth="1"/>
    <col min="8" max="8" width="11.28515625" customWidth="1"/>
    <col min="9" max="9" width="9.140625" customWidth="1"/>
    <col min="10" max="10" width="11" customWidth="1"/>
    <col min="14" max="14" width="16.42578125" customWidth="1"/>
  </cols>
  <sheetData>
    <row r="1" spans="2:14" s="4" customFormat="1" ht="45.75" customHeight="1" thickBot="1" x14ac:dyDescent="0.3">
      <c r="B1" s="243" t="s">
        <v>153</v>
      </c>
      <c r="C1" s="244"/>
      <c r="D1" s="244"/>
      <c r="E1" s="244"/>
      <c r="F1" s="244"/>
      <c r="G1" s="244"/>
      <c r="H1" s="244"/>
      <c r="I1" s="244"/>
      <c r="J1" s="244"/>
      <c r="K1" s="244"/>
      <c r="L1" s="244"/>
      <c r="M1" s="42"/>
      <c r="N1" s="42"/>
    </row>
    <row r="2" spans="2:14" x14ac:dyDescent="0.25">
      <c r="B2" s="251" t="s">
        <v>0</v>
      </c>
      <c r="C2" s="50" t="s">
        <v>1</v>
      </c>
      <c r="D2" s="50" t="s">
        <v>3</v>
      </c>
      <c r="E2" s="50" t="s">
        <v>5</v>
      </c>
      <c r="F2" s="50" t="s">
        <v>8</v>
      </c>
      <c r="G2" s="50" t="s">
        <v>9</v>
      </c>
      <c r="H2" s="50" t="s">
        <v>12</v>
      </c>
      <c r="I2" s="50" t="s">
        <v>15</v>
      </c>
      <c r="J2" s="50" t="s">
        <v>18</v>
      </c>
      <c r="K2" s="64" t="s">
        <v>124</v>
      </c>
      <c r="L2" s="51" t="s">
        <v>125</v>
      </c>
    </row>
    <row r="3" spans="2:14" ht="38.25" customHeight="1" x14ac:dyDescent="0.25">
      <c r="B3" s="252"/>
      <c r="C3" s="239" t="s">
        <v>2</v>
      </c>
      <c r="D3" s="239" t="s">
        <v>4</v>
      </c>
      <c r="E3" s="239" t="s">
        <v>129</v>
      </c>
      <c r="F3" s="239" t="s">
        <v>107</v>
      </c>
      <c r="G3" s="248" t="s">
        <v>122</v>
      </c>
      <c r="H3" s="239" t="s">
        <v>163</v>
      </c>
      <c r="I3" s="239" t="s">
        <v>126</v>
      </c>
      <c r="J3" s="239" t="s">
        <v>127</v>
      </c>
      <c r="K3" s="248" t="s">
        <v>128</v>
      </c>
      <c r="L3" s="241" t="s">
        <v>115</v>
      </c>
    </row>
    <row r="4" spans="2:14" x14ac:dyDescent="0.25">
      <c r="B4" s="252"/>
      <c r="C4" s="240"/>
      <c r="D4" s="240"/>
      <c r="E4" s="240"/>
      <c r="F4" s="240"/>
      <c r="G4" s="249"/>
      <c r="H4" s="240"/>
      <c r="I4" s="240"/>
      <c r="J4" s="240"/>
      <c r="K4" s="249"/>
      <c r="L4" s="242"/>
    </row>
    <row r="5" spans="2:14" x14ac:dyDescent="0.25">
      <c r="B5" s="252"/>
      <c r="C5" s="240"/>
      <c r="D5" s="240"/>
      <c r="E5" s="240"/>
      <c r="F5" s="240"/>
      <c r="G5" s="250"/>
      <c r="H5" s="240"/>
      <c r="I5" s="240"/>
      <c r="J5" s="240"/>
      <c r="K5" s="250"/>
      <c r="L5" s="242"/>
    </row>
    <row r="6" spans="2:14" x14ac:dyDescent="0.25">
      <c r="B6" s="58" t="s">
        <v>20</v>
      </c>
      <c r="C6" s="55" t="s">
        <v>21</v>
      </c>
      <c r="D6" s="59"/>
      <c r="E6" s="55"/>
      <c r="F6" s="55"/>
      <c r="G6" s="55"/>
      <c r="H6" s="55"/>
      <c r="I6" s="55"/>
      <c r="J6" s="55"/>
      <c r="K6" s="65"/>
      <c r="L6" s="60"/>
    </row>
    <row r="7" spans="2:14" x14ac:dyDescent="0.25">
      <c r="B7" s="58" t="s">
        <v>22</v>
      </c>
      <c r="C7" s="55" t="s">
        <v>21</v>
      </c>
      <c r="D7" s="59"/>
      <c r="E7" s="55"/>
      <c r="F7" s="55"/>
      <c r="G7" s="55"/>
      <c r="H7" s="55"/>
      <c r="I7" s="55"/>
      <c r="J7" s="55"/>
      <c r="K7" s="65"/>
      <c r="L7" s="60"/>
    </row>
    <row r="8" spans="2:14" x14ac:dyDescent="0.25">
      <c r="B8" s="58" t="s">
        <v>23</v>
      </c>
      <c r="C8" s="55"/>
      <c r="D8" s="55"/>
      <c r="E8" s="55"/>
      <c r="F8" s="55"/>
      <c r="G8" s="55"/>
      <c r="H8" s="55"/>
      <c r="I8" s="55"/>
      <c r="J8" s="55"/>
      <c r="K8" s="65"/>
      <c r="L8" s="60"/>
    </row>
    <row r="9" spans="2:14" s="4" customFormat="1" x14ac:dyDescent="0.25">
      <c r="B9" s="58" t="s">
        <v>116</v>
      </c>
      <c r="C9" s="55"/>
      <c r="D9" s="55"/>
      <c r="E9" s="55"/>
      <c r="F9" s="55"/>
      <c r="G9" s="55"/>
      <c r="H9" s="55"/>
      <c r="I9" s="55"/>
      <c r="J9" s="55"/>
      <c r="K9" s="65"/>
      <c r="L9" s="60"/>
    </row>
    <row r="10" spans="2:14" s="4" customFormat="1" x14ac:dyDescent="0.25">
      <c r="B10" s="61" t="s">
        <v>95</v>
      </c>
      <c r="C10" s="55">
        <v>4</v>
      </c>
      <c r="D10" s="55">
        <v>1</v>
      </c>
      <c r="E10" s="55">
        <f>C10*D10</f>
        <v>4</v>
      </c>
      <c r="F10" s="55">
        <v>0</v>
      </c>
      <c r="G10" s="55">
        <f>D10*F10</f>
        <v>0</v>
      </c>
      <c r="H10" s="55">
        <f>E10*F10</f>
        <v>0</v>
      </c>
      <c r="I10" s="55">
        <f>H10*0.05</f>
        <v>0</v>
      </c>
      <c r="J10" s="55">
        <f>H10*0.1</f>
        <v>0</v>
      </c>
      <c r="K10" s="65">
        <f>SUM(H10:J10)</f>
        <v>0</v>
      </c>
      <c r="L10" s="123">
        <f>(H10*Inputs!$D$4+I10*Inputs!$D$6+J10*Inputs!$D$5)</f>
        <v>0</v>
      </c>
    </row>
    <row r="11" spans="2:14" s="4" customFormat="1" x14ac:dyDescent="0.25">
      <c r="B11" s="61" t="s">
        <v>117</v>
      </c>
      <c r="C11" s="55">
        <v>2</v>
      </c>
      <c r="D11" s="55">
        <v>1</v>
      </c>
      <c r="E11" s="55">
        <f>C11*D11</f>
        <v>2</v>
      </c>
      <c r="F11" s="55">
        <v>0</v>
      </c>
      <c r="G11" s="55">
        <f>D11*F11</f>
        <v>0</v>
      </c>
      <c r="H11" s="55">
        <f>E11*F11</f>
        <v>0</v>
      </c>
      <c r="I11" s="55">
        <f>H11*0.05</f>
        <v>0</v>
      </c>
      <c r="J11" s="55">
        <f>H11*0.1</f>
        <v>0</v>
      </c>
      <c r="K11" s="65">
        <f t="shared" ref="K11:K16" si="0">SUM(H11:J11)</f>
        <v>0</v>
      </c>
      <c r="L11" s="123">
        <f>(H11*Inputs!$D$4+I11*Inputs!$D$6+J11*Inputs!$D$5)</f>
        <v>0</v>
      </c>
    </row>
    <row r="12" spans="2:14" x14ac:dyDescent="0.25">
      <c r="B12" s="58" t="s">
        <v>25</v>
      </c>
      <c r="C12" s="55"/>
      <c r="D12" s="55"/>
      <c r="E12" s="55"/>
      <c r="F12" s="55"/>
      <c r="G12" s="55"/>
      <c r="H12" s="55"/>
      <c r="I12" s="55"/>
      <c r="J12" s="55"/>
      <c r="K12" s="65"/>
      <c r="L12" s="123"/>
    </row>
    <row r="13" spans="2:14" x14ac:dyDescent="0.25">
      <c r="B13" s="58" t="s">
        <v>26</v>
      </c>
      <c r="C13" s="55">
        <v>1</v>
      </c>
      <c r="D13" s="55">
        <v>12</v>
      </c>
      <c r="E13" s="55">
        <f t="shared" ref="E13:E16" si="1">C13*D13</f>
        <v>12</v>
      </c>
      <c r="F13" s="55">
        <v>0</v>
      </c>
      <c r="G13" s="55">
        <f t="shared" ref="G13:G16" si="2">D13*F13</f>
        <v>0</v>
      </c>
      <c r="H13" s="55">
        <f t="shared" ref="H13:H16" si="3">E13*F13</f>
        <v>0</v>
      </c>
      <c r="I13" s="55">
        <f t="shared" ref="I13:I16" si="4">H13*0.05</f>
        <v>0</v>
      </c>
      <c r="J13" s="55">
        <f t="shared" ref="J13:J16" si="5">H13*0.1</f>
        <v>0</v>
      </c>
      <c r="K13" s="65">
        <f t="shared" si="0"/>
        <v>0</v>
      </c>
      <c r="L13" s="123">
        <f>(H13*Inputs!$D$4+I13*Inputs!$D$6+J13*Inputs!$D$5)</f>
        <v>0</v>
      </c>
    </row>
    <row r="14" spans="2:14" x14ac:dyDescent="0.25">
      <c r="B14" s="58" t="s">
        <v>27</v>
      </c>
      <c r="C14" s="55">
        <v>2</v>
      </c>
      <c r="D14" s="55">
        <v>4</v>
      </c>
      <c r="E14" s="55">
        <f t="shared" si="1"/>
        <v>8</v>
      </c>
      <c r="F14" s="55">
        <v>0</v>
      </c>
      <c r="G14" s="55">
        <f t="shared" si="2"/>
        <v>0</v>
      </c>
      <c r="H14" s="55">
        <f t="shared" si="3"/>
        <v>0</v>
      </c>
      <c r="I14" s="55">
        <f t="shared" si="4"/>
        <v>0</v>
      </c>
      <c r="J14" s="55">
        <f t="shared" si="5"/>
        <v>0</v>
      </c>
      <c r="K14" s="65">
        <f t="shared" si="0"/>
        <v>0</v>
      </c>
      <c r="L14" s="123">
        <f>(H14*Inputs!$D$4+I14*Inputs!$D$6+J14*Inputs!$D$5)</f>
        <v>0</v>
      </c>
    </row>
    <row r="15" spans="2:14" x14ac:dyDescent="0.25">
      <c r="B15" s="58" t="s">
        <v>118</v>
      </c>
      <c r="C15" s="55">
        <v>1</v>
      </c>
      <c r="D15" s="55">
        <v>12</v>
      </c>
      <c r="E15" s="55">
        <f t="shared" si="1"/>
        <v>12</v>
      </c>
      <c r="F15" s="55">
        <v>0</v>
      </c>
      <c r="G15" s="55">
        <f t="shared" si="2"/>
        <v>0</v>
      </c>
      <c r="H15" s="55">
        <f t="shared" si="3"/>
        <v>0</v>
      </c>
      <c r="I15" s="55">
        <f t="shared" si="4"/>
        <v>0</v>
      </c>
      <c r="J15" s="55">
        <f t="shared" si="5"/>
        <v>0</v>
      </c>
      <c r="K15" s="65">
        <f t="shared" si="0"/>
        <v>0</v>
      </c>
      <c r="L15" s="123">
        <f>(H15*Inputs!$D$4+I15*Inputs!$D$6+J15*Inputs!$D$5)</f>
        <v>0</v>
      </c>
    </row>
    <row r="16" spans="2:14" x14ac:dyDescent="0.25">
      <c r="B16" s="58" t="s">
        <v>119</v>
      </c>
      <c r="C16" s="55">
        <v>1</v>
      </c>
      <c r="D16" s="55">
        <v>12</v>
      </c>
      <c r="E16" s="55">
        <f t="shared" si="1"/>
        <v>12</v>
      </c>
      <c r="F16" s="55">
        <v>0</v>
      </c>
      <c r="G16" s="55">
        <f t="shared" si="2"/>
        <v>0</v>
      </c>
      <c r="H16" s="55">
        <f t="shared" si="3"/>
        <v>0</v>
      </c>
      <c r="I16" s="55">
        <f t="shared" si="4"/>
        <v>0</v>
      </c>
      <c r="J16" s="55">
        <f t="shared" si="5"/>
        <v>0</v>
      </c>
      <c r="K16" s="65">
        <f t="shared" si="0"/>
        <v>0</v>
      </c>
      <c r="L16" s="123">
        <f>(H16*Inputs!$D$4+I16*Inputs!$D$6+J16*Inputs!$D$5)</f>
        <v>0</v>
      </c>
    </row>
    <row r="17" spans="2:12" x14ac:dyDescent="0.25">
      <c r="B17" s="58" t="s">
        <v>28</v>
      </c>
      <c r="C17" s="55" t="s">
        <v>21</v>
      </c>
      <c r="D17" s="55"/>
      <c r="E17" s="55"/>
      <c r="F17" s="55"/>
      <c r="G17" s="55"/>
      <c r="H17" s="55"/>
      <c r="I17" s="55"/>
      <c r="J17" s="55"/>
      <c r="K17" s="65"/>
      <c r="L17" s="123"/>
    </row>
    <row r="18" spans="2:12" x14ac:dyDescent="0.25">
      <c r="B18" s="58" t="s">
        <v>29</v>
      </c>
      <c r="C18" s="55" t="s">
        <v>30</v>
      </c>
      <c r="D18" s="55"/>
      <c r="E18" s="55"/>
      <c r="F18" s="55"/>
      <c r="G18" s="55"/>
      <c r="H18" s="55"/>
      <c r="I18" s="55"/>
      <c r="J18" s="55"/>
      <c r="K18" s="65"/>
      <c r="L18" s="123"/>
    </row>
    <row r="19" spans="2:12" x14ac:dyDescent="0.25">
      <c r="B19" s="58" t="s">
        <v>31</v>
      </c>
      <c r="C19" s="55"/>
      <c r="D19" s="55"/>
      <c r="E19" s="55"/>
      <c r="F19" s="55"/>
      <c r="G19" s="55"/>
      <c r="H19" s="55"/>
      <c r="I19" s="55"/>
      <c r="J19" s="55"/>
      <c r="K19" s="65"/>
      <c r="L19" s="123"/>
    </row>
    <row r="20" spans="2:12" x14ac:dyDescent="0.25">
      <c r="B20" s="58" t="s">
        <v>32</v>
      </c>
      <c r="C20" s="55">
        <v>2</v>
      </c>
      <c r="D20" s="55">
        <v>1</v>
      </c>
      <c r="E20" s="55">
        <f t="shared" ref="E20:E26" si="6">C20*D20</f>
        <v>2</v>
      </c>
      <c r="F20" s="55">
        <v>0</v>
      </c>
      <c r="G20" s="55">
        <f t="shared" ref="G20:G26" si="7">D20*F20</f>
        <v>0</v>
      </c>
      <c r="H20" s="55">
        <f t="shared" ref="H20:H26" si="8">E20*F20</f>
        <v>0</v>
      </c>
      <c r="I20" s="55">
        <f t="shared" ref="I20:I26" si="9">H20*0.05</f>
        <v>0</v>
      </c>
      <c r="J20" s="55">
        <f t="shared" ref="J20:J26" si="10">H20*0.1</f>
        <v>0</v>
      </c>
      <c r="K20" s="65">
        <f t="shared" ref="K20:K26" si="11">SUM(H20:J20)</f>
        <v>0</v>
      </c>
      <c r="L20" s="123">
        <f>(H20*Inputs!$D$4+I20*Inputs!$D$6+J20*Inputs!$D$5)</f>
        <v>0</v>
      </c>
    </row>
    <row r="21" spans="2:12" x14ac:dyDescent="0.25">
      <c r="B21" s="58" t="s">
        <v>33</v>
      </c>
      <c r="C21" s="55">
        <v>2</v>
      </c>
      <c r="D21" s="55">
        <v>1</v>
      </c>
      <c r="E21" s="55">
        <f t="shared" si="6"/>
        <v>2</v>
      </c>
      <c r="F21" s="55">
        <v>0</v>
      </c>
      <c r="G21" s="55">
        <f t="shared" si="7"/>
        <v>0</v>
      </c>
      <c r="H21" s="55">
        <f t="shared" si="8"/>
        <v>0</v>
      </c>
      <c r="I21" s="55">
        <f t="shared" si="9"/>
        <v>0</v>
      </c>
      <c r="J21" s="55">
        <f t="shared" si="10"/>
        <v>0</v>
      </c>
      <c r="K21" s="65">
        <f t="shared" si="11"/>
        <v>0</v>
      </c>
      <c r="L21" s="123">
        <f>(H21*Inputs!$D$4+I21*Inputs!$D$6+J21*Inputs!$D$5)</f>
        <v>0</v>
      </c>
    </row>
    <row r="22" spans="2:12" x14ac:dyDescent="0.25">
      <c r="B22" s="58" t="s">
        <v>34</v>
      </c>
      <c r="C22" s="55">
        <v>2</v>
      </c>
      <c r="D22" s="55">
        <v>1</v>
      </c>
      <c r="E22" s="55">
        <f t="shared" si="6"/>
        <v>2</v>
      </c>
      <c r="F22" s="55">
        <v>0</v>
      </c>
      <c r="G22" s="55">
        <f t="shared" si="7"/>
        <v>0</v>
      </c>
      <c r="H22" s="55">
        <f t="shared" si="8"/>
        <v>0</v>
      </c>
      <c r="I22" s="55">
        <f t="shared" si="9"/>
        <v>0</v>
      </c>
      <c r="J22" s="55">
        <f t="shared" si="10"/>
        <v>0</v>
      </c>
      <c r="K22" s="65">
        <f t="shared" si="11"/>
        <v>0</v>
      </c>
      <c r="L22" s="123">
        <f>(H22*Inputs!$D$4+I22*Inputs!$D$6+J22*Inputs!$D$5)</f>
        <v>0</v>
      </c>
    </row>
    <row r="23" spans="2:12" x14ac:dyDescent="0.25">
      <c r="B23" s="58" t="s">
        <v>35</v>
      </c>
      <c r="C23" s="55">
        <v>2</v>
      </c>
      <c r="D23" s="55">
        <v>1</v>
      </c>
      <c r="E23" s="55">
        <f t="shared" si="6"/>
        <v>2</v>
      </c>
      <c r="F23" s="55">
        <v>0</v>
      </c>
      <c r="G23" s="55">
        <f t="shared" si="7"/>
        <v>0</v>
      </c>
      <c r="H23" s="55">
        <f t="shared" si="8"/>
        <v>0</v>
      </c>
      <c r="I23" s="55">
        <f t="shared" si="9"/>
        <v>0</v>
      </c>
      <c r="J23" s="55">
        <f t="shared" si="10"/>
        <v>0</v>
      </c>
      <c r="K23" s="65">
        <f t="shared" si="11"/>
        <v>0</v>
      </c>
      <c r="L23" s="123">
        <f>(H23*Inputs!$D$4+I23*Inputs!$D$6+J23*Inputs!$D$5)</f>
        <v>0</v>
      </c>
    </row>
    <row r="24" spans="2:12" s="4" customFormat="1" x14ac:dyDescent="0.25">
      <c r="B24" s="160" t="s">
        <v>186</v>
      </c>
      <c r="C24" s="55">
        <v>12</v>
      </c>
      <c r="D24" s="55">
        <v>1</v>
      </c>
      <c r="E24" s="55">
        <f t="shared" si="6"/>
        <v>12</v>
      </c>
      <c r="F24" s="55">
        <v>0</v>
      </c>
      <c r="G24" s="55">
        <f t="shared" si="7"/>
        <v>0</v>
      </c>
      <c r="H24" s="55">
        <f t="shared" si="8"/>
        <v>0</v>
      </c>
      <c r="I24" s="55">
        <f t="shared" si="9"/>
        <v>0</v>
      </c>
      <c r="J24" s="55">
        <f t="shared" si="10"/>
        <v>0</v>
      </c>
      <c r="K24" s="65">
        <f t="shared" si="11"/>
        <v>0</v>
      </c>
      <c r="L24" s="123">
        <f>(H24*Inputs!$D$4+I24*Inputs!$D$6+J24*Inputs!$D$5)</f>
        <v>0</v>
      </c>
    </row>
    <row r="25" spans="2:12" x14ac:dyDescent="0.25">
      <c r="B25" s="160" t="s">
        <v>187</v>
      </c>
      <c r="C25" s="55">
        <v>12</v>
      </c>
      <c r="D25" s="55">
        <v>1</v>
      </c>
      <c r="E25" s="55">
        <f t="shared" si="6"/>
        <v>12</v>
      </c>
      <c r="F25" s="55">
        <v>4</v>
      </c>
      <c r="G25" s="194">
        <f t="shared" si="7"/>
        <v>4</v>
      </c>
      <c r="H25" s="194">
        <f t="shared" si="8"/>
        <v>48</v>
      </c>
      <c r="I25" s="190">
        <f t="shared" si="9"/>
        <v>2.4000000000000004</v>
      </c>
      <c r="J25" s="190">
        <f t="shared" si="10"/>
        <v>4.8000000000000007</v>
      </c>
      <c r="K25" s="191">
        <f t="shared" si="11"/>
        <v>55.2</v>
      </c>
      <c r="L25" s="123">
        <f>(H25*Inputs!$D$4+I25*Inputs!$D$6+J25*Inputs!$D$5)</f>
        <v>4232.5416000000014</v>
      </c>
    </row>
    <row r="26" spans="2:12" x14ac:dyDescent="0.25">
      <c r="B26" s="160" t="s">
        <v>188</v>
      </c>
      <c r="C26" s="55">
        <v>6</v>
      </c>
      <c r="D26" s="55">
        <v>1</v>
      </c>
      <c r="E26" s="55">
        <f t="shared" si="6"/>
        <v>6</v>
      </c>
      <c r="F26" s="55">
        <v>0</v>
      </c>
      <c r="G26" s="194">
        <f t="shared" si="7"/>
        <v>0</v>
      </c>
      <c r="H26" s="194">
        <f t="shared" si="8"/>
        <v>0</v>
      </c>
      <c r="I26" s="55">
        <f t="shared" si="9"/>
        <v>0</v>
      </c>
      <c r="J26" s="55">
        <f t="shared" si="10"/>
        <v>0</v>
      </c>
      <c r="K26" s="65">
        <f t="shared" si="11"/>
        <v>0</v>
      </c>
      <c r="L26" s="123">
        <f>(H26*Inputs!$D$4+I26*Inputs!$D$6+J26*Inputs!$D$5)</f>
        <v>0</v>
      </c>
    </row>
    <row r="27" spans="2:12" x14ac:dyDescent="0.25">
      <c r="B27" s="259" t="s">
        <v>36</v>
      </c>
      <c r="C27" s="260"/>
      <c r="D27" s="260"/>
      <c r="E27" s="260"/>
      <c r="F27" s="261"/>
      <c r="G27" s="195">
        <f t="shared" ref="G27:J27" si="12">SUM(G6:G26)</f>
        <v>4</v>
      </c>
      <c r="H27" s="195">
        <f t="shared" si="12"/>
        <v>48</v>
      </c>
      <c r="I27" s="192">
        <f t="shared" si="12"/>
        <v>2.4000000000000004</v>
      </c>
      <c r="J27" s="192">
        <f t="shared" si="12"/>
        <v>4.8000000000000007</v>
      </c>
      <c r="K27" s="192">
        <f>SUM(K6:K26)</f>
        <v>55.2</v>
      </c>
      <c r="L27" s="124">
        <f>SUM(L6:L26)</f>
        <v>4232.5416000000014</v>
      </c>
    </row>
    <row r="28" spans="2:12" x14ac:dyDescent="0.25">
      <c r="B28" s="58" t="s">
        <v>37</v>
      </c>
      <c r="C28" s="55"/>
      <c r="D28" s="55"/>
      <c r="E28" s="55"/>
      <c r="F28" s="55"/>
      <c r="G28" s="194"/>
      <c r="H28" s="194"/>
      <c r="I28" s="55"/>
      <c r="J28" s="55"/>
      <c r="K28" s="65"/>
      <c r="L28" s="123"/>
    </row>
    <row r="29" spans="2:12" x14ac:dyDescent="0.25">
      <c r="B29" s="58" t="s">
        <v>116</v>
      </c>
      <c r="C29" s="55" t="s">
        <v>38</v>
      </c>
      <c r="D29" s="55"/>
      <c r="E29" s="55"/>
      <c r="F29" s="55"/>
      <c r="G29" s="194"/>
      <c r="H29" s="194"/>
      <c r="I29" s="55"/>
      <c r="J29" s="55"/>
      <c r="K29" s="65"/>
      <c r="L29" s="123"/>
    </row>
    <row r="30" spans="2:12" x14ac:dyDescent="0.25">
      <c r="B30" s="58" t="s">
        <v>39</v>
      </c>
      <c r="C30" s="55">
        <v>50</v>
      </c>
      <c r="D30" s="55">
        <v>1</v>
      </c>
      <c r="E30" s="55">
        <f t="shared" ref="E30" si="13">C30*D30</f>
        <v>50</v>
      </c>
      <c r="F30" s="55">
        <v>0</v>
      </c>
      <c r="G30" s="194">
        <f>D30*F30</f>
        <v>0</v>
      </c>
      <c r="H30" s="194">
        <f>E30*F30</f>
        <v>0</v>
      </c>
      <c r="I30" s="55">
        <f>H30*0.05</f>
        <v>0</v>
      </c>
      <c r="J30" s="55">
        <f>H30*0.1</f>
        <v>0</v>
      </c>
      <c r="K30" s="65">
        <f t="shared" ref="K30" si="14">SUM(H30:J30)</f>
        <v>0</v>
      </c>
      <c r="L30" s="123">
        <f>(H30*Inputs!$D$4+I30*Inputs!$D$6+J30*Inputs!$D$5)</f>
        <v>0</v>
      </c>
    </row>
    <row r="31" spans="2:12" x14ac:dyDescent="0.25">
      <c r="B31" s="58" t="s">
        <v>40</v>
      </c>
      <c r="C31" s="55"/>
      <c r="D31" s="55"/>
      <c r="E31" s="55"/>
      <c r="F31" s="55"/>
      <c r="G31" s="194"/>
      <c r="H31" s="194"/>
      <c r="I31" s="55"/>
      <c r="J31" s="55"/>
      <c r="K31" s="65"/>
      <c r="L31" s="123"/>
    </row>
    <row r="32" spans="2:12" x14ac:dyDescent="0.25">
      <c r="B32" s="58" t="s">
        <v>41</v>
      </c>
      <c r="C32" s="55">
        <v>1</v>
      </c>
      <c r="D32" s="55">
        <v>12</v>
      </c>
      <c r="E32" s="55">
        <f t="shared" ref="E32:E36" si="15">C32*D32</f>
        <v>12</v>
      </c>
      <c r="F32" s="55">
        <v>0</v>
      </c>
      <c r="G32" s="194">
        <f t="shared" ref="G32:G36" si="16">D32*F32</f>
        <v>0</v>
      </c>
      <c r="H32" s="194">
        <f t="shared" ref="H32:H36" si="17">E32*F32</f>
        <v>0</v>
      </c>
      <c r="I32" s="55">
        <f t="shared" ref="I32:I36" si="18">H32*0.05</f>
        <v>0</v>
      </c>
      <c r="J32" s="55">
        <f t="shared" ref="J32:J36" si="19">H32*0.1</f>
        <v>0</v>
      </c>
      <c r="K32" s="65">
        <f t="shared" ref="K32:K36" si="20">SUM(H32:J32)</f>
        <v>0</v>
      </c>
      <c r="L32" s="123">
        <f>(H32*Inputs!$D$4+I32*Inputs!$D$6+J32*Inputs!$D$5)</f>
        <v>0</v>
      </c>
    </row>
    <row r="33" spans="2:12" x14ac:dyDescent="0.25">
      <c r="B33" s="58" t="s">
        <v>42</v>
      </c>
      <c r="C33" s="55">
        <v>1</v>
      </c>
      <c r="D33" s="55">
        <v>12</v>
      </c>
      <c r="E33" s="55">
        <f t="shared" si="15"/>
        <v>12</v>
      </c>
      <c r="F33" s="55">
        <v>0</v>
      </c>
      <c r="G33" s="194">
        <f t="shared" si="16"/>
        <v>0</v>
      </c>
      <c r="H33" s="194">
        <f t="shared" si="17"/>
        <v>0</v>
      </c>
      <c r="I33" s="55">
        <f t="shared" si="18"/>
        <v>0</v>
      </c>
      <c r="J33" s="55">
        <f t="shared" si="19"/>
        <v>0</v>
      </c>
      <c r="K33" s="65">
        <f t="shared" si="20"/>
        <v>0</v>
      </c>
      <c r="L33" s="123">
        <f>(H33*Inputs!$D$4+I33*Inputs!$D$6+J33*Inputs!$D$5)</f>
        <v>0</v>
      </c>
    </row>
    <row r="34" spans="2:12" x14ac:dyDescent="0.25">
      <c r="B34" s="58" t="s">
        <v>43</v>
      </c>
      <c r="C34" s="55">
        <v>1</v>
      </c>
      <c r="D34" s="55">
        <v>12</v>
      </c>
      <c r="E34" s="55">
        <f t="shared" si="15"/>
        <v>12</v>
      </c>
      <c r="F34" s="55">
        <v>0</v>
      </c>
      <c r="G34" s="194">
        <f t="shared" si="16"/>
        <v>0</v>
      </c>
      <c r="H34" s="194">
        <f t="shared" si="17"/>
        <v>0</v>
      </c>
      <c r="I34" s="55">
        <f t="shared" si="18"/>
        <v>0</v>
      </c>
      <c r="J34" s="55">
        <f t="shared" si="19"/>
        <v>0</v>
      </c>
      <c r="K34" s="65">
        <f t="shared" si="20"/>
        <v>0</v>
      </c>
      <c r="L34" s="123">
        <f>(H34*Inputs!$D$4+I34*Inputs!$D$6+J34*Inputs!$D$5)</f>
        <v>0</v>
      </c>
    </row>
    <row r="35" spans="2:12" x14ac:dyDescent="0.25">
      <c r="B35" s="160" t="s">
        <v>189</v>
      </c>
      <c r="C35" s="55">
        <v>1</v>
      </c>
      <c r="D35" s="55">
        <v>12</v>
      </c>
      <c r="E35" s="55">
        <f t="shared" si="15"/>
        <v>12</v>
      </c>
      <c r="F35" s="55">
        <v>4</v>
      </c>
      <c r="G35" s="194">
        <f t="shared" si="16"/>
        <v>48</v>
      </c>
      <c r="H35" s="194">
        <f t="shared" si="17"/>
        <v>48</v>
      </c>
      <c r="I35" s="190">
        <f t="shared" si="18"/>
        <v>2.4000000000000004</v>
      </c>
      <c r="J35" s="190">
        <f t="shared" si="19"/>
        <v>4.8000000000000007</v>
      </c>
      <c r="K35" s="191">
        <f t="shared" si="20"/>
        <v>55.2</v>
      </c>
      <c r="L35" s="123">
        <f>(H35*Inputs!$D$4+I35*Inputs!$D$6+J35*Inputs!$D$5)</f>
        <v>4232.5416000000014</v>
      </c>
    </row>
    <row r="36" spans="2:12" x14ac:dyDescent="0.25">
      <c r="B36" s="160" t="s">
        <v>190</v>
      </c>
      <c r="C36" s="55">
        <v>5</v>
      </c>
      <c r="D36" s="55">
        <v>1</v>
      </c>
      <c r="E36" s="55">
        <f t="shared" si="15"/>
        <v>5</v>
      </c>
      <c r="F36" s="55">
        <v>4</v>
      </c>
      <c r="G36" s="194">
        <f t="shared" si="16"/>
        <v>4</v>
      </c>
      <c r="H36" s="194">
        <f t="shared" si="17"/>
        <v>20</v>
      </c>
      <c r="I36" s="190">
        <f t="shared" si="18"/>
        <v>1</v>
      </c>
      <c r="J36" s="190">
        <f t="shared" si="19"/>
        <v>2</v>
      </c>
      <c r="K36" s="191">
        <f t="shared" si="20"/>
        <v>23</v>
      </c>
      <c r="L36" s="123">
        <f>(H36*Inputs!$D$4+I36*Inputs!$D$6+J36*Inputs!$D$5)</f>
        <v>1763.5590000000004</v>
      </c>
    </row>
    <row r="37" spans="2:12" x14ac:dyDescent="0.25">
      <c r="B37" s="160" t="s">
        <v>194</v>
      </c>
      <c r="C37" s="55" t="s">
        <v>21</v>
      </c>
      <c r="D37" s="55"/>
      <c r="E37" s="55"/>
      <c r="F37" s="55"/>
      <c r="G37" s="194"/>
      <c r="H37" s="194"/>
      <c r="I37" s="55"/>
      <c r="J37" s="55"/>
      <c r="K37" s="65"/>
      <c r="L37" s="123"/>
    </row>
    <row r="38" spans="2:12" x14ac:dyDescent="0.25">
      <c r="B38" s="58" t="s">
        <v>202</v>
      </c>
      <c r="C38" s="55">
        <v>1</v>
      </c>
      <c r="D38" s="55">
        <v>1</v>
      </c>
      <c r="E38" s="55">
        <f t="shared" ref="E38" si="21">C38*D38</f>
        <v>1</v>
      </c>
      <c r="F38" s="55">
        <v>0</v>
      </c>
      <c r="G38" s="194">
        <f>D38*F38</f>
        <v>0</v>
      </c>
      <c r="H38" s="194">
        <f>E38*F38</f>
        <v>0</v>
      </c>
      <c r="I38" s="55">
        <f>H38*0.05</f>
        <v>0</v>
      </c>
      <c r="J38" s="55">
        <f>H38*0.1</f>
        <v>0</v>
      </c>
      <c r="K38" s="65">
        <f t="shared" ref="K38" si="22">SUM(H38:J38)</f>
        <v>0</v>
      </c>
      <c r="L38" s="123">
        <f>(H38*Inputs!$D$4+I38*Inputs!$D$6+J38*Inputs!$D$5)</f>
        <v>0</v>
      </c>
    </row>
    <row r="39" spans="2:12" ht="15" customHeight="1" x14ac:dyDescent="0.25">
      <c r="B39" s="259" t="s">
        <v>45</v>
      </c>
      <c r="C39" s="260"/>
      <c r="D39" s="260"/>
      <c r="E39" s="260"/>
      <c r="F39" s="261"/>
      <c r="G39" s="195">
        <f t="shared" ref="G39:L39" si="23">SUM(G28:G38)</f>
        <v>52</v>
      </c>
      <c r="H39" s="195">
        <f t="shared" si="23"/>
        <v>68</v>
      </c>
      <c r="I39" s="192">
        <f t="shared" si="23"/>
        <v>3.4000000000000004</v>
      </c>
      <c r="J39" s="192">
        <f t="shared" si="23"/>
        <v>6.8000000000000007</v>
      </c>
      <c r="K39" s="192">
        <f t="shared" si="23"/>
        <v>78.2</v>
      </c>
      <c r="L39" s="124">
        <f t="shared" si="23"/>
        <v>5996.1006000000016</v>
      </c>
    </row>
    <row r="40" spans="2:12" ht="15.75" customHeight="1" thickBot="1" x14ac:dyDescent="0.3">
      <c r="B40" s="256" t="s">
        <v>46</v>
      </c>
      <c r="C40" s="257"/>
      <c r="D40" s="257"/>
      <c r="E40" s="257"/>
      <c r="F40" s="258"/>
      <c r="G40" s="196">
        <f t="shared" ref="G40:J40" si="24">G39+G27</f>
        <v>56</v>
      </c>
      <c r="H40" s="196">
        <f t="shared" si="24"/>
        <v>116</v>
      </c>
      <c r="I40" s="193">
        <f t="shared" si="24"/>
        <v>5.8000000000000007</v>
      </c>
      <c r="J40" s="193">
        <f t="shared" si="24"/>
        <v>11.600000000000001</v>
      </c>
      <c r="K40" s="193">
        <f>K39+K27</f>
        <v>133.4</v>
      </c>
      <c r="L40" s="125">
        <f>L39+L27</f>
        <v>10228.642200000002</v>
      </c>
    </row>
    <row r="41" spans="2:12" ht="15.75" customHeight="1" x14ac:dyDescent="0.25">
      <c r="B41" s="4"/>
      <c r="C41" s="4"/>
      <c r="D41" s="4"/>
      <c r="E41" s="4"/>
      <c r="F41" s="4"/>
      <c r="G41" s="4"/>
      <c r="H41" s="4"/>
      <c r="I41" s="4"/>
      <c r="J41" s="4"/>
    </row>
    <row r="42" spans="2:12" x14ac:dyDescent="0.25">
      <c r="B42" s="56" t="s">
        <v>47</v>
      </c>
      <c r="C42" s="57"/>
      <c r="D42" s="57"/>
      <c r="E42" s="57"/>
      <c r="F42" s="57"/>
      <c r="G42" s="57"/>
      <c r="H42" s="57"/>
      <c r="I42" s="57"/>
      <c r="J42" s="57"/>
    </row>
    <row r="43" spans="2:12" x14ac:dyDescent="0.25">
      <c r="B43" s="62" t="s">
        <v>159</v>
      </c>
      <c r="C43" s="63"/>
      <c r="D43" s="63"/>
      <c r="E43" s="63"/>
      <c r="F43" s="63"/>
      <c r="G43" s="63"/>
      <c r="H43" s="63"/>
      <c r="I43" s="63"/>
      <c r="J43" s="63"/>
    </row>
    <row r="44" spans="2:12" ht="72.75" customHeight="1" x14ac:dyDescent="0.25">
      <c r="B44" s="245" t="s">
        <v>162</v>
      </c>
      <c r="C44" s="246"/>
      <c r="D44" s="246"/>
      <c r="E44" s="246"/>
      <c r="F44" s="246"/>
      <c r="G44" s="246"/>
      <c r="H44" s="246"/>
      <c r="I44" s="246"/>
      <c r="J44" s="246"/>
      <c r="K44" s="246"/>
      <c r="L44" s="246"/>
    </row>
    <row r="45" spans="2:12" ht="15" customHeight="1" x14ac:dyDescent="0.25">
      <c r="B45" s="245" t="s">
        <v>120</v>
      </c>
      <c r="C45" s="247"/>
      <c r="D45" s="247"/>
      <c r="E45" s="247"/>
      <c r="F45" s="247"/>
      <c r="G45" s="247"/>
      <c r="H45" s="247"/>
      <c r="I45" s="247"/>
      <c r="J45" s="247"/>
    </row>
    <row r="46" spans="2:12" ht="18.75" customHeight="1" x14ac:dyDescent="0.25">
      <c r="B46" s="245" t="s">
        <v>121</v>
      </c>
      <c r="C46" s="199"/>
      <c r="D46" s="199"/>
      <c r="E46" s="199"/>
      <c r="F46" s="199"/>
      <c r="G46" s="199"/>
      <c r="H46" s="199"/>
      <c r="I46" s="199"/>
      <c r="J46" s="199"/>
    </row>
    <row r="47" spans="2:12" ht="27.75" customHeight="1" x14ac:dyDescent="0.25">
      <c r="B47" s="245" t="s">
        <v>195</v>
      </c>
      <c r="C47" s="199"/>
      <c r="D47" s="199"/>
      <c r="E47" s="199"/>
      <c r="F47" s="199"/>
      <c r="G47" s="199"/>
      <c r="H47" s="199"/>
      <c r="I47" s="199"/>
      <c r="J47" s="199"/>
      <c r="K47" s="199"/>
      <c r="L47" s="199"/>
    </row>
    <row r="48" spans="2:12" ht="18.75" customHeight="1" x14ac:dyDescent="0.25">
      <c r="B48" s="62" t="s">
        <v>191</v>
      </c>
      <c r="C48" s="63"/>
      <c r="D48" s="63"/>
      <c r="E48" s="63"/>
      <c r="F48" s="63"/>
      <c r="G48" s="63"/>
      <c r="H48" s="63"/>
      <c r="I48" s="63"/>
      <c r="J48" s="63"/>
      <c r="K48" s="63"/>
      <c r="L48" s="63"/>
    </row>
    <row r="49" spans="2:12" ht="28.5" customHeight="1" x14ac:dyDescent="0.25">
      <c r="B49" s="245" t="s">
        <v>201</v>
      </c>
      <c r="C49" s="246"/>
      <c r="D49" s="246"/>
      <c r="E49" s="246"/>
      <c r="F49" s="246"/>
      <c r="G49" s="246"/>
      <c r="H49" s="246"/>
      <c r="I49" s="246"/>
      <c r="J49" s="246"/>
      <c r="K49" s="246"/>
      <c r="L49" s="246"/>
    </row>
    <row r="50" spans="2:12" x14ac:dyDescent="0.25">
      <c r="B50" s="62" t="s">
        <v>192</v>
      </c>
      <c r="C50" s="63"/>
      <c r="D50" s="63"/>
      <c r="E50" s="63"/>
      <c r="F50" s="63"/>
      <c r="G50" s="63"/>
      <c r="H50" s="63"/>
      <c r="I50" s="63"/>
      <c r="J50" s="63"/>
      <c r="K50" s="63"/>
      <c r="L50" s="63"/>
    </row>
    <row r="51" spans="2:12" x14ac:dyDescent="0.25">
      <c r="B51" s="62" t="s">
        <v>193</v>
      </c>
      <c r="C51" s="63"/>
      <c r="D51" s="63"/>
      <c r="E51" s="63"/>
      <c r="F51" s="63"/>
      <c r="G51" s="63"/>
      <c r="H51" s="63"/>
      <c r="I51" s="63"/>
      <c r="J51" s="63"/>
      <c r="K51" s="63"/>
      <c r="L51" s="63"/>
    </row>
  </sheetData>
  <mergeCells count="20">
    <mergeCell ref="K3:K5"/>
    <mergeCell ref="L3:L5"/>
    <mergeCell ref="B44:L44"/>
    <mergeCell ref="B40:F40"/>
    <mergeCell ref="B1:L1"/>
    <mergeCell ref="B49:L49"/>
    <mergeCell ref="B45:J45"/>
    <mergeCell ref="B46:J46"/>
    <mergeCell ref="B2:B5"/>
    <mergeCell ref="B27:F27"/>
    <mergeCell ref="B39:F39"/>
    <mergeCell ref="C3:C5"/>
    <mergeCell ref="D3:D5"/>
    <mergeCell ref="E3:E5"/>
    <mergeCell ref="F3:F5"/>
    <mergeCell ref="G3:G5"/>
    <mergeCell ref="H3:H5"/>
    <mergeCell ref="I3:I5"/>
    <mergeCell ref="J3:J5"/>
    <mergeCell ref="B47:L47"/>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N51"/>
  <sheetViews>
    <sheetView topLeftCell="A24" workbookViewId="0"/>
  </sheetViews>
  <sheetFormatPr defaultRowHeight="15" x14ac:dyDescent="0.25"/>
  <cols>
    <col min="1" max="1" width="9.140625" style="4"/>
    <col min="2" max="2" width="38.28515625" customWidth="1"/>
    <col min="3" max="3" width="9.85546875" customWidth="1"/>
    <col min="4" max="4" width="11.28515625" customWidth="1"/>
    <col min="5" max="5" width="10.28515625" customWidth="1"/>
    <col min="6" max="6" width="11.28515625" customWidth="1"/>
    <col min="8" max="8" width="11.42578125" customWidth="1"/>
    <col min="11" max="13" width="9.140625" customWidth="1"/>
    <col min="14" max="14" width="46.42578125" customWidth="1"/>
  </cols>
  <sheetData>
    <row r="1" spans="2:14" ht="42.75" customHeight="1" thickBot="1" x14ac:dyDescent="0.3">
      <c r="B1" s="243" t="s">
        <v>154</v>
      </c>
      <c r="C1" s="244"/>
      <c r="D1" s="244"/>
      <c r="E1" s="244"/>
      <c r="F1" s="244"/>
      <c r="G1" s="244"/>
      <c r="H1" s="244"/>
      <c r="I1" s="244"/>
      <c r="J1" s="244"/>
      <c r="K1" s="244"/>
      <c r="L1" s="244"/>
      <c r="M1" s="43"/>
      <c r="N1" s="43"/>
    </row>
    <row r="2" spans="2:14" ht="15" customHeight="1" x14ac:dyDescent="0.25">
      <c r="B2" s="251" t="s">
        <v>0</v>
      </c>
      <c r="C2" s="50" t="s">
        <v>1</v>
      </c>
      <c r="D2" s="50" t="s">
        <v>3</v>
      </c>
      <c r="E2" s="50" t="s">
        <v>5</v>
      </c>
      <c r="F2" s="50" t="s">
        <v>8</v>
      </c>
      <c r="G2" s="50" t="s">
        <v>9</v>
      </c>
      <c r="H2" s="50" t="s">
        <v>12</v>
      </c>
      <c r="I2" s="50" t="s">
        <v>15</v>
      </c>
      <c r="J2" s="50" t="s">
        <v>18</v>
      </c>
      <c r="K2" s="64" t="s">
        <v>124</v>
      </c>
      <c r="L2" s="51" t="s">
        <v>125</v>
      </c>
      <c r="M2" s="4"/>
      <c r="N2" s="4"/>
    </row>
    <row r="3" spans="2:14" ht="51" customHeight="1" x14ac:dyDescent="0.25">
      <c r="B3" s="252"/>
      <c r="C3" s="239" t="s">
        <v>2</v>
      </c>
      <c r="D3" s="239" t="s">
        <v>4</v>
      </c>
      <c r="E3" s="239" t="s">
        <v>129</v>
      </c>
      <c r="F3" s="239" t="s">
        <v>107</v>
      </c>
      <c r="G3" s="248" t="s">
        <v>122</v>
      </c>
      <c r="H3" s="239" t="s">
        <v>163</v>
      </c>
      <c r="I3" s="239" t="s">
        <v>126</v>
      </c>
      <c r="J3" s="239" t="s">
        <v>127</v>
      </c>
      <c r="K3" s="248" t="s">
        <v>128</v>
      </c>
      <c r="L3" s="241" t="s">
        <v>115</v>
      </c>
      <c r="M3" s="4"/>
      <c r="N3" s="4"/>
    </row>
    <row r="4" spans="2:14" x14ac:dyDescent="0.25">
      <c r="B4" s="252"/>
      <c r="C4" s="240"/>
      <c r="D4" s="240"/>
      <c r="E4" s="240"/>
      <c r="F4" s="240"/>
      <c r="G4" s="249"/>
      <c r="H4" s="240"/>
      <c r="I4" s="240"/>
      <c r="J4" s="240"/>
      <c r="K4" s="249"/>
      <c r="L4" s="242"/>
      <c r="M4" s="4"/>
      <c r="N4" s="4"/>
    </row>
    <row r="5" spans="2:14" x14ac:dyDescent="0.25">
      <c r="B5" s="252"/>
      <c r="C5" s="240"/>
      <c r="D5" s="240"/>
      <c r="E5" s="240"/>
      <c r="F5" s="240"/>
      <c r="G5" s="250"/>
      <c r="H5" s="240"/>
      <c r="I5" s="240"/>
      <c r="J5" s="240"/>
      <c r="K5" s="250"/>
      <c r="L5" s="242"/>
      <c r="M5" s="4"/>
      <c r="N5" s="4"/>
    </row>
    <row r="6" spans="2:14" x14ac:dyDescent="0.25">
      <c r="B6" s="58" t="s">
        <v>20</v>
      </c>
      <c r="C6" s="55" t="s">
        <v>21</v>
      </c>
      <c r="D6" s="59"/>
      <c r="E6" s="55"/>
      <c r="F6" s="55"/>
      <c r="G6" s="55"/>
      <c r="H6" s="55"/>
      <c r="I6" s="55"/>
      <c r="J6" s="55"/>
      <c r="K6" s="65"/>
      <c r="L6" s="60"/>
      <c r="M6" s="4"/>
      <c r="N6" s="4"/>
    </row>
    <row r="7" spans="2:14" x14ac:dyDescent="0.25">
      <c r="B7" s="58" t="s">
        <v>22</v>
      </c>
      <c r="C7" s="55" t="s">
        <v>21</v>
      </c>
      <c r="D7" s="59"/>
      <c r="E7" s="55"/>
      <c r="F7" s="55"/>
      <c r="G7" s="55"/>
      <c r="H7" s="55"/>
      <c r="I7" s="55"/>
      <c r="J7" s="55"/>
      <c r="K7" s="65"/>
      <c r="L7" s="60"/>
      <c r="M7" s="4"/>
      <c r="N7" s="4"/>
    </row>
    <row r="8" spans="2:14" x14ac:dyDescent="0.25">
      <c r="B8" s="58" t="s">
        <v>23</v>
      </c>
      <c r="C8" s="55"/>
      <c r="D8" s="55"/>
      <c r="E8" s="55"/>
      <c r="F8" s="55"/>
      <c r="G8" s="55"/>
      <c r="H8" s="55"/>
      <c r="I8" s="55"/>
      <c r="J8" s="55"/>
      <c r="K8" s="65"/>
      <c r="L8" s="60"/>
      <c r="M8" s="4"/>
      <c r="N8" s="4"/>
    </row>
    <row r="9" spans="2:14" s="4" customFormat="1" x14ac:dyDescent="0.25">
      <c r="B9" s="58" t="s">
        <v>116</v>
      </c>
      <c r="C9" s="55"/>
      <c r="D9" s="55"/>
      <c r="E9" s="55"/>
      <c r="F9" s="55"/>
      <c r="G9" s="55"/>
      <c r="H9" s="55"/>
      <c r="I9" s="55"/>
      <c r="J9" s="55"/>
      <c r="K9" s="65"/>
      <c r="L9" s="60"/>
    </row>
    <row r="10" spans="2:14" s="4" customFormat="1" x14ac:dyDescent="0.25">
      <c r="B10" s="61" t="s">
        <v>95</v>
      </c>
      <c r="C10" s="55">
        <v>4</v>
      </c>
      <c r="D10" s="55">
        <v>1</v>
      </c>
      <c r="E10" s="55">
        <f>C10*D10</f>
        <v>4</v>
      </c>
      <c r="F10" s="55">
        <v>0</v>
      </c>
      <c r="G10" s="55">
        <f>D10*F10</f>
        <v>0</v>
      </c>
      <c r="H10" s="55">
        <f>E10*F10</f>
        <v>0</v>
      </c>
      <c r="I10" s="55">
        <f>H10*0.05</f>
        <v>0</v>
      </c>
      <c r="J10" s="55">
        <f>H10*0.1</f>
        <v>0</v>
      </c>
      <c r="K10" s="65">
        <f>SUM(H10:J10)</f>
        <v>0</v>
      </c>
      <c r="L10" s="123">
        <f>(H10*Inputs!$D$4+I10*Inputs!$D$6+J10*Inputs!$D$5)</f>
        <v>0</v>
      </c>
    </row>
    <row r="11" spans="2:14" s="4" customFormat="1" x14ac:dyDescent="0.25">
      <c r="B11" s="61" t="s">
        <v>117</v>
      </c>
      <c r="C11" s="55">
        <v>2</v>
      </c>
      <c r="D11" s="55">
        <v>1</v>
      </c>
      <c r="E11" s="55">
        <f>C11*D11</f>
        <v>2</v>
      </c>
      <c r="F11" s="55">
        <v>0</v>
      </c>
      <c r="G11" s="55">
        <f>D11*F11</f>
        <v>0</v>
      </c>
      <c r="H11" s="55">
        <f>E11*F11</f>
        <v>0</v>
      </c>
      <c r="I11" s="55">
        <f>H11*0.05</f>
        <v>0</v>
      </c>
      <c r="J11" s="55">
        <f>H11*0.1</f>
        <v>0</v>
      </c>
      <c r="K11" s="65">
        <f t="shared" ref="K11:K16" si="0">SUM(H11:J11)</f>
        <v>0</v>
      </c>
      <c r="L11" s="123">
        <f>(H11*Inputs!$D$4+I11*Inputs!$D$6+J11*Inputs!$D$5)</f>
        <v>0</v>
      </c>
    </row>
    <row r="12" spans="2:14" x14ac:dyDescent="0.25">
      <c r="B12" s="58" t="s">
        <v>25</v>
      </c>
      <c r="C12" s="55"/>
      <c r="D12" s="55"/>
      <c r="E12" s="55"/>
      <c r="F12" s="55"/>
      <c r="G12" s="55"/>
      <c r="H12" s="55"/>
      <c r="I12" s="55"/>
      <c r="J12" s="55"/>
      <c r="K12" s="65"/>
      <c r="L12" s="123"/>
      <c r="M12" s="4"/>
      <c r="N12" s="4"/>
    </row>
    <row r="13" spans="2:14" x14ac:dyDescent="0.25">
      <c r="B13" s="58" t="s">
        <v>26</v>
      </c>
      <c r="C13" s="55">
        <v>1</v>
      </c>
      <c r="D13" s="55">
        <v>12</v>
      </c>
      <c r="E13" s="55">
        <f t="shared" ref="E13:E16" si="1">C13*D13</f>
        <v>12</v>
      </c>
      <c r="F13" s="55">
        <v>0</v>
      </c>
      <c r="G13" s="55">
        <f t="shared" ref="G13:G16" si="2">D13*F13</f>
        <v>0</v>
      </c>
      <c r="H13" s="55">
        <f t="shared" ref="H13:H16" si="3">E13*F13</f>
        <v>0</v>
      </c>
      <c r="I13" s="55">
        <f t="shared" ref="I13:I16" si="4">H13*0.05</f>
        <v>0</v>
      </c>
      <c r="J13" s="55">
        <f t="shared" ref="J13:J16" si="5">H13*0.1</f>
        <v>0</v>
      </c>
      <c r="K13" s="65">
        <f t="shared" si="0"/>
        <v>0</v>
      </c>
      <c r="L13" s="123">
        <f>(H13*Inputs!$D$4+I13*Inputs!$D$6+J13*Inputs!$D$5)</f>
        <v>0</v>
      </c>
      <c r="M13" s="4"/>
      <c r="N13" s="4"/>
    </row>
    <row r="14" spans="2:14" x14ac:dyDescent="0.25">
      <c r="B14" s="58" t="s">
        <v>27</v>
      </c>
      <c r="C14" s="55">
        <v>2</v>
      </c>
      <c r="D14" s="55">
        <v>4</v>
      </c>
      <c r="E14" s="55">
        <f t="shared" si="1"/>
        <v>8</v>
      </c>
      <c r="F14" s="55">
        <v>0</v>
      </c>
      <c r="G14" s="55">
        <f t="shared" si="2"/>
        <v>0</v>
      </c>
      <c r="H14" s="55">
        <f t="shared" si="3"/>
        <v>0</v>
      </c>
      <c r="I14" s="55">
        <f t="shared" si="4"/>
        <v>0</v>
      </c>
      <c r="J14" s="55">
        <f t="shared" si="5"/>
        <v>0</v>
      </c>
      <c r="K14" s="65">
        <f t="shared" si="0"/>
        <v>0</v>
      </c>
      <c r="L14" s="123">
        <f>(H14*Inputs!$D$4+I14*Inputs!$D$6+J14*Inputs!$D$5)</f>
        <v>0</v>
      </c>
      <c r="M14" s="4"/>
      <c r="N14" s="4"/>
    </row>
    <row r="15" spans="2:14" x14ac:dyDescent="0.25">
      <c r="B15" s="58" t="s">
        <v>118</v>
      </c>
      <c r="C15" s="55">
        <v>1</v>
      </c>
      <c r="D15" s="55">
        <v>12</v>
      </c>
      <c r="E15" s="55">
        <f t="shared" si="1"/>
        <v>12</v>
      </c>
      <c r="F15" s="55">
        <v>0</v>
      </c>
      <c r="G15" s="55">
        <f t="shared" si="2"/>
        <v>0</v>
      </c>
      <c r="H15" s="55">
        <f t="shared" si="3"/>
        <v>0</v>
      </c>
      <c r="I15" s="55">
        <f t="shared" si="4"/>
        <v>0</v>
      </c>
      <c r="J15" s="55">
        <f t="shared" si="5"/>
        <v>0</v>
      </c>
      <c r="K15" s="65">
        <f t="shared" si="0"/>
        <v>0</v>
      </c>
      <c r="L15" s="123">
        <f>(H15*Inputs!$D$4+I15*Inputs!$D$6+J15*Inputs!$D$5)</f>
        <v>0</v>
      </c>
      <c r="M15" s="4"/>
      <c r="N15" s="4"/>
    </row>
    <row r="16" spans="2:14" x14ac:dyDescent="0.25">
      <c r="B16" s="58" t="s">
        <v>119</v>
      </c>
      <c r="C16" s="55">
        <v>1</v>
      </c>
      <c r="D16" s="55">
        <v>12</v>
      </c>
      <c r="E16" s="55">
        <f t="shared" si="1"/>
        <v>12</v>
      </c>
      <c r="F16" s="55">
        <v>0</v>
      </c>
      <c r="G16" s="55">
        <f t="shared" si="2"/>
        <v>0</v>
      </c>
      <c r="H16" s="55">
        <f t="shared" si="3"/>
        <v>0</v>
      </c>
      <c r="I16" s="55">
        <f t="shared" si="4"/>
        <v>0</v>
      </c>
      <c r="J16" s="55">
        <f t="shared" si="5"/>
        <v>0</v>
      </c>
      <c r="K16" s="65">
        <f t="shared" si="0"/>
        <v>0</v>
      </c>
      <c r="L16" s="123">
        <f>(H16*Inputs!$D$4+I16*Inputs!$D$6+J16*Inputs!$D$5)</f>
        <v>0</v>
      </c>
      <c r="M16" s="4"/>
      <c r="N16" s="4"/>
    </row>
    <row r="17" spans="2:14" x14ac:dyDescent="0.25">
      <c r="B17" s="58" t="s">
        <v>28</v>
      </c>
      <c r="C17" s="55" t="s">
        <v>21</v>
      </c>
      <c r="D17" s="55"/>
      <c r="E17" s="55"/>
      <c r="F17" s="55"/>
      <c r="G17" s="55"/>
      <c r="H17" s="55"/>
      <c r="I17" s="55"/>
      <c r="J17" s="55"/>
      <c r="K17" s="65"/>
      <c r="L17" s="123"/>
      <c r="M17" s="4"/>
      <c r="N17" s="4"/>
    </row>
    <row r="18" spans="2:14" x14ac:dyDescent="0.25">
      <c r="B18" s="58" t="s">
        <v>29</v>
      </c>
      <c r="C18" s="55" t="s">
        <v>30</v>
      </c>
      <c r="D18" s="55"/>
      <c r="E18" s="55"/>
      <c r="F18" s="55"/>
      <c r="G18" s="55"/>
      <c r="H18" s="55"/>
      <c r="I18" s="55"/>
      <c r="J18" s="55"/>
      <c r="K18" s="65"/>
      <c r="L18" s="123"/>
      <c r="M18" s="4"/>
      <c r="N18" s="4"/>
    </row>
    <row r="19" spans="2:14" x14ac:dyDescent="0.25">
      <c r="B19" s="58" t="s">
        <v>31</v>
      </c>
      <c r="C19" s="55"/>
      <c r="D19" s="55"/>
      <c r="E19" s="55"/>
      <c r="F19" s="55"/>
      <c r="G19" s="55"/>
      <c r="H19" s="55"/>
      <c r="I19" s="55"/>
      <c r="J19" s="55"/>
      <c r="K19" s="65"/>
      <c r="L19" s="123"/>
      <c r="M19" s="4"/>
      <c r="N19" s="4"/>
    </row>
    <row r="20" spans="2:14" x14ac:dyDescent="0.25">
      <c r="B20" s="58" t="s">
        <v>32</v>
      </c>
      <c r="C20" s="55">
        <v>2</v>
      </c>
      <c r="D20" s="55">
        <v>1</v>
      </c>
      <c r="E20" s="55">
        <f t="shared" ref="E20:E26" si="6">C20*D20</f>
        <v>2</v>
      </c>
      <c r="F20" s="55">
        <v>0</v>
      </c>
      <c r="G20" s="55">
        <f t="shared" ref="G20:G26" si="7">D20*F20</f>
        <v>0</v>
      </c>
      <c r="H20" s="55">
        <f t="shared" ref="H20:H26" si="8">E20*F20</f>
        <v>0</v>
      </c>
      <c r="I20" s="55">
        <f t="shared" ref="I20:I26" si="9">H20*0.05</f>
        <v>0</v>
      </c>
      <c r="J20" s="55">
        <f t="shared" ref="J20:J26" si="10">H20*0.1</f>
        <v>0</v>
      </c>
      <c r="K20" s="65">
        <f t="shared" ref="K20:K26" si="11">SUM(H20:J20)</f>
        <v>0</v>
      </c>
      <c r="L20" s="123">
        <f>(H20*Inputs!$D$4+I20*Inputs!$D$6+J20*Inputs!$D$5)</f>
        <v>0</v>
      </c>
      <c r="M20" s="4"/>
      <c r="N20" s="4"/>
    </row>
    <row r="21" spans="2:14" x14ac:dyDescent="0.25">
      <c r="B21" s="58" t="s">
        <v>33</v>
      </c>
      <c r="C21" s="55">
        <v>2</v>
      </c>
      <c r="D21" s="55">
        <v>1</v>
      </c>
      <c r="E21" s="55">
        <f t="shared" si="6"/>
        <v>2</v>
      </c>
      <c r="F21" s="55">
        <v>0</v>
      </c>
      <c r="G21" s="55">
        <f t="shared" si="7"/>
        <v>0</v>
      </c>
      <c r="H21" s="55">
        <f t="shared" si="8"/>
        <v>0</v>
      </c>
      <c r="I21" s="55">
        <f t="shared" si="9"/>
        <v>0</v>
      </c>
      <c r="J21" s="55">
        <f t="shared" si="10"/>
        <v>0</v>
      </c>
      <c r="K21" s="65">
        <f t="shared" si="11"/>
        <v>0</v>
      </c>
      <c r="L21" s="123">
        <f>(H21*Inputs!$D$4+I21*Inputs!$D$6+J21*Inputs!$D$5)</f>
        <v>0</v>
      </c>
      <c r="M21" s="4"/>
      <c r="N21" s="4"/>
    </row>
    <row r="22" spans="2:14" x14ac:dyDescent="0.25">
      <c r="B22" s="58" t="s">
        <v>34</v>
      </c>
      <c r="C22" s="55">
        <v>2</v>
      </c>
      <c r="D22" s="55">
        <v>1</v>
      </c>
      <c r="E22" s="55">
        <f t="shared" si="6"/>
        <v>2</v>
      </c>
      <c r="F22" s="55">
        <v>0</v>
      </c>
      <c r="G22" s="55">
        <f t="shared" si="7"/>
        <v>0</v>
      </c>
      <c r="H22" s="55">
        <f t="shared" si="8"/>
        <v>0</v>
      </c>
      <c r="I22" s="55">
        <f t="shared" si="9"/>
        <v>0</v>
      </c>
      <c r="J22" s="55">
        <f t="shared" si="10"/>
        <v>0</v>
      </c>
      <c r="K22" s="65">
        <f t="shared" si="11"/>
        <v>0</v>
      </c>
      <c r="L22" s="123">
        <f>(H22*Inputs!$D$4+I22*Inputs!$D$6+J22*Inputs!$D$5)</f>
        <v>0</v>
      </c>
      <c r="M22" s="4"/>
      <c r="N22" s="4"/>
    </row>
    <row r="23" spans="2:14" x14ac:dyDescent="0.25">
      <c r="B23" s="58" t="s">
        <v>35</v>
      </c>
      <c r="C23" s="55">
        <v>2</v>
      </c>
      <c r="D23" s="55">
        <v>1</v>
      </c>
      <c r="E23" s="55">
        <f t="shared" si="6"/>
        <v>2</v>
      </c>
      <c r="F23" s="55">
        <v>0</v>
      </c>
      <c r="G23" s="55">
        <f t="shared" si="7"/>
        <v>0</v>
      </c>
      <c r="H23" s="55">
        <f t="shared" si="8"/>
        <v>0</v>
      </c>
      <c r="I23" s="55">
        <f t="shared" si="9"/>
        <v>0</v>
      </c>
      <c r="J23" s="55">
        <f t="shared" si="10"/>
        <v>0</v>
      </c>
      <c r="K23" s="65">
        <f t="shared" si="11"/>
        <v>0</v>
      </c>
      <c r="L23" s="123">
        <f>(H23*Inputs!$D$4+I23*Inputs!$D$6+J23*Inputs!$D$5)</f>
        <v>0</v>
      </c>
      <c r="M23" s="4"/>
      <c r="N23" s="4"/>
    </row>
    <row r="24" spans="2:14" s="4" customFormat="1" x14ac:dyDescent="0.25">
      <c r="B24" s="160" t="s">
        <v>186</v>
      </c>
      <c r="C24" s="55">
        <v>12</v>
      </c>
      <c r="D24" s="55">
        <v>1</v>
      </c>
      <c r="E24" s="55">
        <f t="shared" si="6"/>
        <v>12</v>
      </c>
      <c r="F24" s="55">
        <v>0</v>
      </c>
      <c r="G24" s="55">
        <f t="shared" si="7"/>
        <v>0</v>
      </c>
      <c r="H24" s="55">
        <f t="shared" si="8"/>
        <v>0</v>
      </c>
      <c r="I24" s="55">
        <f t="shared" si="9"/>
        <v>0</v>
      </c>
      <c r="J24" s="55">
        <f t="shared" si="10"/>
        <v>0</v>
      </c>
      <c r="K24" s="65">
        <f t="shared" si="11"/>
        <v>0</v>
      </c>
      <c r="L24" s="123">
        <f>(H24*Inputs!$D$4+I24*Inputs!$D$6+J24*Inputs!$D$5)</f>
        <v>0</v>
      </c>
    </row>
    <row r="25" spans="2:14" x14ac:dyDescent="0.25">
      <c r="B25" s="160" t="s">
        <v>187</v>
      </c>
      <c r="C25" s="55">
        <v>12</v>
      </c>
      <c r="D25" s="55">
        <v>1</v>
      </c>
      <c r="E25" s="55">
        <f t="shared" si="6"/>
        <v>12</v>
      </c>
      <c r="F25" s="55">
        <v>4</v>
      </c>
      <c r="G25" s="55">
        <f t="shared" si="7"/>
        <v>4</v>
      </c>
      <c r="H25" s="55">
        <f t="shared" si="8"/>
        <v>48</v>
      </c>
      <c r="I25" s="55">
        <f t="shared" si="9"/>
        <v>2.4000000000000004</v>
      </c>
      <c r="J25" s="55">
        <f t="shared" si="10"/>
        <v>4.8000000000000007</v>
      </c>
      <c r="K25" s="65">
        <f t="shared" si="11"/>
        <v>55.2</v>
      </c>
      <c r="L25" s="123">
        <f>(H25*Inputs!$D$4+I25*Inputs!$D$6+J25*Inputs!$D$5)</f>
        <v>4232.5416000000014</v>
      </c>
      <c r="M25" s="4"/>
      <c r="N25" s="4"/>
    </row>
    <row r="26" spans="2:14" x14ac:dyDescent="0.25">
      <c r="B26" s="160" t="s">
        <v>188</v>
      </c>
      <c r="C26" s="55">
        <v>6</v>
      </c>
      <c r="D26" s="55">
        <v>1</v>
      </c>
      <c r="E26" s="55">
        <f t="shared" si="6"/>
        <v>6</v>
      </c>
      <c r="F26" s="55">
        <v>0</v>
      </c>
      <c r="G26" s="55">
        <f t="shared" si="7"/>
        <v>0</v>
      </c>
      <c r="H26" s="55">
        <f t="shared" si="8"/>
        <v>0</v>
      </c>
      <c r="I26" s="55">
        <f t="shared" si="9"/>
        <v>0</v>
      </c>
      <c r="J26" s="55">
        <f t="shared" si="10"/>
        <v>0</v>
      </c>
      <c r="K26" s="65">
        <f t="shared" si="11"/>
        <v>0</v>
      </c>
      <c r="L26" s="123">
        <f>(H26*Inputs!$D$4+I26*Inputs!$D$6+J26*Inputs!$D$5)</f>
        <v>0</v>
      </c>
      <c r="M26" s="4"/>
      <c r="N26" s="4"/>
    </row>
    <row r="27" spans="2:14" ht="15.75" customHeight="1" x14ac:dyDescent="0.25">
      <c r="B27" s="259" t="s">
        <v>36</v>
      </c>
      <c r="C27" s="260"/>
      <c r="D27" s="260"/>
      <c r="E27" s="260"/>
      <c r="F27" s="261"/>
      <c r="G27" s="99">
        <f t="shared" ref="G27:J27" si="12">SUM(G6:G26)</f>
        <v>4</v>
      </c>
      <c r="H27" s="99">
        <f t="shared" si="12"/>
        <v>48</v>
      </c>
      <c r="I27" s="99">
        <f t="shared" si="12"/>
        <v>2.4000000000000004</v>
      </c>
      <c r="J27" s="99">
        <f t="shared" si="12"/>
        <v>4.8000000000000007</v>
      </c>
      <c r="K27" s="99">
        <f>SUM(K6:K26)</f>
        <v>55.2</v>
      </c>
      <c r="L27" s="124">
        <f>SUM(L6:L26)</f>
        <v>4232.5416000000014</v>
      </c>
      <c r="M27" s="4"/>
      <c r="N27" s="4"/>
    </row>
    <row r="28" spans="2:14" x14ac:dyDescent="0.25">
      <c r="B28" s="58" t="s">
        <v>37</v>
      </c>
      <c r="C28" s="55"/>
      <c r="D28" s="55"/>
      <c r="E28" s="55"/>
      <c r="F28" s="55"/>
      <c r="G28" s="55"/>
      <c r="H28" s="55"/>
      <c r="I28" s="55"/>
      <c r="J28" s="55"/>
      <c r="K28" s="65"/>
      <c r="L28" s="123"/>
      <c r="M28" s="4"/>
      <c r="N28" s="4"/>
    </row>
    <row r="29" spans="2:14" x14ac:dyDescent="0.25">
      <c r="B29" s="58" t="s">
        <v>116</v>
      </c>
      <c r="C29" s="55" t="s">
        <v>38</v>
      </c>
      <c r="D29" s="55"/>
      <c r="E29" s="55"/>
      <c r="F29" s="55"/>
      <c r="G29" s="55"/>
      <c r="H29" s="55"/>
      <c r="I29" s="55"/>
      <c r="J29" s="55"/>
      <c r="K29" s="65"/>
      <c r="L29" s="123"/>
      <c r="M29" s="4"/>
      <c r="N29" s="4"/>
    </row>
    <row r="30" spans="2:14" x14ac:dyDescent="0.25">
      <c r="B30" s="58" t="s">
        <v>39</v>
      </c>
      <c r="C30" s="55">
        <v>50</v>
      </c>
      <c r="D30" s="55">
        <v>1</v>
      </c>
      <c r="E30" s="55">
        <f t="shared" ref="E30" si="13">C30*D30</f>
        <v>50</v>
      </c>
      <c r="F30" s="55">
        <v>0</v>
      </c>
      <c r="G30" s="55">
        <f>D30*F30</f>
        <v>0</v>
      </c>
      <c r="H30" s="55">
        <f>E30*F30</f>
        <v>0</v>
      </c>
      <c r="I30" s="55">
        <f>H30*0.05</f>
        <v>0</v>
      </c>
      <c r="J30" s="55">
        <f>H30*0.1</f>
        <v>0</v>
      </c>
      <c r="K30" s="65">
        <f t="shared" ref="K30" si="14">SUM(H30:J30)</f>
        <v>0</v>
      </c>
      <c r="L30" s="123">
        <f>(H30*Inputs!$D$4+I30*Inputs!$D$6+J30*Inputs!$D$5)</f>
        <v>0</v>
      </c>
      <c r="M30" s="4"/>
      <c r="N30" s="4"/>
    </row>
    <row r="31" spans="2:14" x14ac:dyDescent="0.25">
      <c r="B31" s="58" t="s">
        <v>40</v>
      </c>
      <c r="C31" s="55"/>
      <c r="D31" s="55"/>
      <c r="E31" s="55"/>
      <c r="F31" s="55"/>
      <c r="G31" s="55"/>
      <c r="H31" s="55"/>
      <c r="I31" s="55"/>
      <c r="J31" s="55"/>
      <c r="K31" s="65"/>
      <c r="L31" s="123"/>
      <c r="M31" s="4"/>
      <c r="N31" s="4"/>
    </row>
    <row r="32" spans="2:14" x14ac:dyDescent="0.25">
      <c r="B32" s="58" t="s">
        <v>41</v>
      </c>
      <c r="C32" s="55">
        <v>1</v>
      </c>
      <c r="D32" s="55">
        <v>12</v>
      </c>
      <c r="E32" s="55">
        <f t="shared" ref="E32:E36" si="15">C32*D32</f>
        <v>12</v>
      </c>
      <c r="F32" s="55">
        <v>0</v>
      </c>
      <c r="G32" s="55">
        <f t="shared" ref="G32:G36" si="16">D32*F32</f>
        <v>0</v>
      </c>
      <c r="H32" s="55">
        <f t="shared" ref="H32:H36" si="17">E32*F32</f>
        <v>0</v>
      </c>
      <c r="I32" s="55">
        <f t="shared" ref="I32:I36" si="18">H32*0.05</f>
        <v>0</v>
      </c>
      <c r="J32" s="55">
        <f t="shared" ref="J32:J36" si="19">H32*0.1</f>
        <v>0</v>
      </c>
      <c r="K32" s="65">
        <f t="shared" ref="K32:K36" si="20">SUM(H32:J32)</f>
        <v>0</v>
      </c>
      <c r="L32" s="123">
        <f>(H32*Inputs!$D$4+I32*Inputs!$D$6+J32*Inputs!$D$5)</f>
        <v>0</v>
      </c>
      <c r="M32" s="4"/>
      <c r="N32" s="4"/>
    </row>
    <row r="33" spans="2:14" x14ac:dyDescent="0.25">
      <c r="B33" s="58" t="s">
        <v>42</v>
      </c>
      <c r="C33" s="55">
        <v>1</v>
      </c>
      <c r="D33" s="55">
        <v>12</v>
      </c>
      <c r="E33" s="55">
        <f t="shared" si="15"/>
        <v>12</v>
      </c>
      <c r="F33" s="55">
        <v>0</v>
      </c>
      <c r="G33" s="55">
        <f t="shared" si="16"/>
        <v>0</v>
      </c>
      <c r="H33" s="55">
        <f t="shared" si="17"/>
        <v>0</v>
      </c>
      <c r="I33" s="55">
        <f t="shared" si="18"/>
        <v>0</v>
      </c>
      <c r="J33" s="55">
        <f t="shared" si="19"/>
        <v>0</v>
      </c>
      <c r="K33" s="65">
        <f t="shared" si="20"/>
        <v>0</v>
      </c>
      <c r="L33" s="123">
        <f>(H33*Inputs!$D$4+I33*Inputs!$D$6+J33*Inputs!$D$5)</f>
        <v>0</v>
      </c>
      <c r="M33" s="4"/>
      <c r="N33" s="4"/>
    </row>
    <row r="34" spans="2:14" x14ac:dyDescent="0.25">
      <c r="B34" s="58" t="s">
        <v>43</v>
      </c>
      <c r="C34" s="55">
        <v>1</v>
      </c>
      <c r="D34" s="55">
        <v>12</v>
      </c>
      <c r="E34" s="55">
        <f t="shared" si="15"/>
        <v>12</v>
      </c>
      <c r="F34" s="55">
        <v>0</v>
      </c>
      <c r="G34" s="55">
        <f t="shared" si="16"/>
        <v>0</v>
      </c>
      <c r="H34" s="55">
        <f t="shared" si="17"/>
        <v>0</v>
      </c>
      <c r="I34" s="55">
        <f t="shared" si="18"/>
        <v>0</v>
      </c>
      <c r="J34" s="55">
        <f t="shared" si="19"/>
        <v>0</v>
      </c>
      <c r="K34" s="65">
        <f t="shared" si="20"/>
        <v>0</v>
      </c>
      <c r="L34" s="123">
        <f>(H34*Inputs!$D$4+I34*Inputs!$D$6+J34*Inputs!$D$5)</f>
        <v>0</v>
      </c>
      <c r="M34" s="4"/>
      <c r="N34" s="4"/>
    </row>
    <row r="35" spans="2:14" x14ac:dyDescent="0.25">
      <c r="B35" s="160" t="s">
        <v>189</v>
      </c>
      <c r="C35" s="55">
        <v>1</v>
      </c>
      <c r="D35" s="55">
        <v>12</v>
      </c>
      <c r="E35" s="55">
        <f t="shared" si="15"/>
        <v>12</v>
      </c>
      <c r="F35" s="55">
        <v>4</v>
      </c>
      <c r="G35" s="55">
        <f t="shared" si="16"/>
        <v>48</v>
      </c>
      <c r="H35" s="55">
        <f t="shared" si="17"/>
        <v>48</v>
      </c>
      <c r="I35" s="190">
        <f t="shared" si="18"/>
        <v>2.4000000000000004</v>
      </c>
      <c r="J35" s="190">
        <f t="shared" si="19"/>
        <v>4.8000000000000007</v>
      </c>
      <c r="K35" s="191">
        <f t="shared" si="20"/>
        <v>55.2</v>
      </c>
      <c r="L35" s="123">
        <f>(H35*Inputs!$D$4+I35*Inputs!$D$6+J35*Inputs!$D$5)</f>
        <v>4232.5416000000014</v>
      </c>
      <c r="M35" s="4"/>
      <c r="N35" s="4"/>
    </row>
    <row r="36" spans="2:14" x14ac:dyDescent="0.25">
      <c r="B36" s="160" t="s">
        <v>190</v>
      </c>
      <c r="C36" s="55">
        <v>5</v>
      </c>
      <c r="D36" s="55">
        <v>1</v>
      </c>
      <c r="E36" s="55">
        <f t="shared" si="15"/>
        <v>5</v>
      </c>
      <c r="F36" s="55">
        <v>4</v>
      </c>
      <c r="G36" s="55">
        <f t="shared" si="16"/>
        <v>4</v>
      </c>
      <c r="H36" s="55">
        <f t="shared" si="17"/>
        <v>20</v>
      </c>
      <c r="I36" s="190">
        <f t="shared" si="18"/>
        <v>1</v>
      </c>
      <c r="J36" s="190">
        <f t="shared" si="19"/>
        <v>2</v>
      </c>
      <c r="K36" s="191">
        <f t="shared" si="20"/>
        <v>23</v>
      </c>
      <c r="L36" s="123">
        <f>(H36*Inputs!$D$4+I36*Inputs!$D$6+J36*Inputs!$D$5)</f>
        <v>1763.5590000000004</v>
      </c>
      <c r="M36" s="4"/>
      <c r="N36" s="4"/>
    </row>
    <row r="37" spans="2:14" x14ac:dyDescent="0.25">
      <c r="B37" s="160" t="s">
        <v>194</v>
      </c>
      <c r="C37" s="55" t="s">
        <v>21</v>
      </c>
      <c r="D37" s="55"/>
      <c r="E37" s="55"/>
      <c r="F37" s="55"/>
      <c r="G37" s="55"/>
      <c r="H37" s="55"/>
      <c r="I37" s="55"/>
      <c r="J37" s="55"/>
      <c r="K37" s="65"/>
      <c r="L37" s="123"/>
      <c r="M37" s="4"/>
      <c r="N37" s="4"/>
    </row>
    <row r="38" spans="2:14" x14ac:dyDescent="0.25">
      <c r="B38" s="58" t="s">
        <v>202</v>
      </c>
      <c r="C38" s="55">
        <v>1</v>
      </c>
      <c r="D38" s="55">
        <v>1</v>
      </c>
      <c r="E38" s="55">
        <f t="shared" ref="E38" si="21">C38*D38</f>
        <v>1</v>
      </c>
      <c r="F38" s="55">
        <v>0</v>
      </c>
      <c r="G38" s="55">
        <f>D38*F38</f>
        <v>0</v>
      </c>
      <c r="H38" s="55">
        <f>E38*F38</f>
        <v>0</v>
      </c>
      <c r="I38" s="55">
        <f>H38*0.05</f>
        <v>0</v>
      </c>
      <c r="J38" s="55">
        <f>H38*0.1</f>
        <v>0</v>
      </c>
      <c r="K38" s="65">
        <f t="shared" ref="K38" si="22">SUM(H38:J38)</f>
        <v>0</v>
      </c>
      <c r="L38" s="123">
        <f>(H38*Inputs!$D$4+I38*Inputs!$D$6+J38*Inputs!$D$5)</f>
        <v>0</v>
      </c>
      <c r="M38" s="4"/>
      <c r="N38" s="4"/>
    </row>
    <row r="39" spans="2:14" ht="15.75" customHeight="1" x14ac:dyDescent="0.25">
      <c r="B39" s="259" t="s">
        <v>45</v>
      </c>
      <c r="C39" s="260"/>
      <c r="D39" s="260"/>
      <c r="E39" s="260"/>
      <c r="F39" s="261"/>
      <c r="G39" s="99">
        <f t="shared" ref="G39:L39" si="23">SUM(G28:G38)</f>
        <v>52</v>
      </c>
      <c r="H39" s="99">
        <f t="shared" si="23"/>
        <v>68</v>
      </c>
      <c r="I39" s="192">
        <f t="shared" si="23"/>
        <v>3.4000000000000004</v>
      </c>
      <c r="J39" s="192">
        <f t="shared" si="23"/>
        <v>6.8000000000000007</v>
      </c>
      <c r="K39" s="192">
        <f t="shared" si="23"/>
        <v>78.2</v>
      </c>
      <c r="L39" s="124">
        <f t="shared" si="23"/>
        <v>5996.1006000000016</v>
      </c>
      <c r="M39" s="4"/>
      <c r="N39" s="4"/>
    </row>
    <row r="40" spans="2:14" ht="15.75" customHeight="1" thickBot="1" x14ac:dyDescent="0.3">
      <c r="B40" s="256" t="s">
        <v>46</v>
      </c>
      <c r="C40" s="257"/>
      <c r="D40" s="257"/>
      <c r="E40" s="257"/>
      <c r="F40" s="258"/>
      <c r="G40" s="100">
        <f t="shared" ref="G40:J40" si="24">G39+G27</f>
        <v>56</v>
      </c>
      <c r="H40" s="100">
        <f t="shared" si="24"/>
        <v>116</v>
      </c>
      <c r="I40" s="193">
        <f t="shared" si="24"/>
        <v>5.8000000000000007</v>
      </c>
      <c r="J40" s="193">
        <f t="shared" si="24"/>
        <v>11.600000000000001</v>
      </c>
      <c r="K40" s="193">
        <f>K39+K27</f>
        <v>133.4</v>
      </c>
      <c r="L40" s="125">
        <f>L39+L27</f>
        <v>10228.642200000002</v>
      </c>
      <c r="M40" s="4"/>
      <c r="N40" s="4"/>
    </row>
    <row r="41" spans="2:14" ht="15.75" customHeight="1" x14ac:dyDescent="0.25">
      <c r="B41" s="4"/>
      <c r="C41" s="4"/>
      <c r="D41" s="4"/>
      <c r="E41" s="4"/>
      <c r="F41" s="4"/>
      <c r="G41" s="4"/>
      <c r="H41" s="4"/>
      <c r="I41" s="4"/>
      <c r="J41" s="4"/>
      <c r="K41" s="4"/>
      <c r="L41" s="4"/>
      <c r="M41" s="4"/>
      <c r="N41" s="4"/>
    </row>
    <row r="42" spans="2:14" x14ac:dyDescent="0.25">
      <c r="B42" s="56" t="s">
        <v>47</v>
      </c>
      <c r="C42" s="57"/>
      <c r="D42" s="57"/>
      <c r="E42" s="57"/>
      <c r="F42" s="57"/>
      <c r="G42" s="57"/>
      <c r="H42" s="57"/>
      <c r="I42" s="57"/>
      <c r="J42" s="57"/>
      <c r="K42" s="4"/>
      <c r="L42" s="4"/>
      <c r="M42" s="4"/>
      <c r="N42" s="4"/>
    </row>
    <row r="43" spans="2:14" x14ac:dyDescent="0.25">
      <c r="B43" s="62" t="s">
        <v>159</v>
      </c>
      <c r="C43" s="63"/>
      <c r="D43" s="63"/>
      <c r="E43" s="63"/>
      <c r="F43" s="63"/>
      <c r="G43" s="63"/>
      <c r="H43" s="63"/>
      <c r="I43" s="63"/>
      <c r="J43" s="63"/>
      <c r="K43" s="4"/>
      <c r="L43" s="4"/>
      <c r="M43" s="4"/>
      <c r="N43" s="4"/>
    </row>
    <row r="44" spans="2:14" ht="69" customHeight="1" x14ac:dyDescent="0.25">
      <c r="B44" s="245" t="s">
        <v>162</v>
      </c>
      <c r="C44" s="246"/>
      <c r="D44" s="246"/>
      <c r="E44" s="246"/>
      <c r="F44" s="246"/>
      <c r="G44" s="246"/>
      <c r="H44" s="246"/>
      <c r="I44" s="246"/>
      <c r="J44" s="246"/>
      <c r="K44" s="246"/>
      <c r="L44" s="246"/>
      <c r="M44" s="4"/>
      <c r="N44" s="4"/>
    </row>
    <row r="45" spans="2:14" x14ac:dyDescent="0.25">
      <c r="B45" s="245" t="s">
        <v>120</v>
      </c>
      <c r="C45" s="247"/>
      <c r="D45" s="247"/>
      <c r="E45" s="247"/>
      <c r="F45" s="247"/>
      <c r="G45" s="247"/>
      <c r="H45" s="247"/>
      <c r="I45" s="247"/>
      <c r="J45" s="247"/>
    </row>
    <row r="46" spans="2:14" ht="17.25" customHeight="1" x14ac:dyDescent="0.25">
      <c r="B46" s="245" t="s">
        <v>121</v>
      </c>
      <c r="C46" s="199"/>
      <c r="D46" s="199"/>
      <c r="E46" s="199"/>
      <c r="F46" s="199"/>
      <c r="G46" s="199"/>
      <c r="H46" s="199"/>
      <c r="I46" s="199"/>
      <c r="J46" s="199"/>
    </row>
    <row r="47" spans="2:14" ht="30.75" customHeight="1" x14ac:dyDescent="0.25">
      <c r="B47" s="245" t="s">
        <v>195</v>
      </c>
      <c r="C47" s="199"/>
      <c r="D47" s="199"/>
      <c r="E47" s="199"/>
      <c r="F47" s="199"/>
      <c r="G47" s="199"/>
      <c r="H47" s="199"/>
      <c r="I47" s="199"/>
      <c r="J47" s="199"/>
      <c r="K47" s="199"/>
      <c r="L47" s="199"/>
    </row>
    <row r="48" spans="2:14" ht="18" customHeight="1" x14ac:dyDescent="0.25">
      <c r="B48" s="62" t="s">
        <v>191</v>
      </c>
      <c r="C48" s="63"/>
      <c r="D48" s="63"/>
      <c r="E48" s="63"/>
      <c r="F48" s="63"/>
      <c r="G48" s="63"/>
      <c r="H48" s="63"/>
      <c r="I48" s="63"/>
      <c r="J48" s="63"/>
      <c r="K48" s="63"/>
      <c r="L48" s="63"/>
    </row>
    <row r="49" spans="2:12" ht="30.75" customHeight="1" x14ac:dyDescent="0.25">
      <c r="B49" s="245" t="s">
        <v>201</v>
      </c>
      <c r="C49" s="246"/>
      <c r="D49" s="246"/>
      <c r="E49" s="246"/>
      <c r="F49" s="246"/>
      <c r="G49" s="246"/>
      <c r="H49" s="246"/>
      <c r="I49" s="246"/>
      <c r="J49" s="246"/>
      <c r="K49" s="246"/>
      <c r="L49" s="246"/>
    </row>
    <row r="50" spans="2:12" x14ac:dyDescent="0.25">
      <c r="B50" s="62" t="s">
        <v>192</v>
      </c>
      <c r="C50" s="63"/>
      <c r="D50" s="63"/>
      <c r="E50" s="63"/>
      <c r="F50" s="63"/>
      <c r="G50" s="63"/>
      <c r="H50" s="63"/>
      <c r="I50" s="63"/>
      <c r="J50" s="63"/>
      <c r="K50" s="63"/>
      <c r="L50" s="63"/>
    </row>
    <row r="51" spans="2:12" x14ac:dyDescent="0.25">
      <c r="B51" s="62" t="s">
        <v>193</v>
      </c>
      <c r="C51" s="63"/>
      <c r="D51" s="63"/>
      <c r="E51" s="63"/>
      <c r="F51" s="63"/>
      <c r="G51" s="63"/>
      <c r="H51" s="63"/>
      <c r="I51" s="63"/>
      <c r="J51" s="63"/>
      <c r="K51" s="63"/>
      <c r="L51" s="63"/>
    </row>
  </sheetData>
  <mergeCells count="20">
    <mergeCell ref="B1:L1"/>
    <mergeCell ref="B45:J45"/>
    <mergeCell ref="B46:J46"/>
    <mergeCell ref="K3:K5"/>
    <mergeCell ref="B27:F27"/>
    <mergeCell ref="B39:F39"/>
    <mergeCell ref="B2:B5"/>
    <mergeCell ref="C3:C5"/>
    <mergeCell ref="D3:D5"/>
    <mergeCell ref="E3:E5"/>
    <mergeCell ref="F3:F5"/>
    <mergeCell ref="G3:G5"/>
    <mergeCell ref="H3:H5"/>
    <mergeCell ref="I3:I5"/>
    <mergeCell ref="J3:J5"/>
    <mergeCell ref="B47:L47"/>
    <mergeCell ref="B49:L49"/>
    <mergeCell ref="B40:F40"/>
    <mergeCell ref="L3:L5"/>
    <mergeCell ref="B44:L44"/>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B1:I22"/>
  <sheetViews>
    <sheetView tabSelected="1" topLeftCell="A6" workbookViewId="0"/>
  </sheetViews>
  <sheetFormatPr defaultRowHeight="15" x14ac:dyDescent="0.25"/>
  <cols>
    <col min="2" max="2" width="13.85546875" customWidth="1"/>
    <col min="3" max="3" width="12.7109375" customWidth="1"/>
    <col min="4" max="4" width="14.7109375" customWidth="1"/>
    <col min="5" max="5" width="16" customWidth="1"/>
    <col min="6" max="6" width="15.28515625" customWidth="1"/>
    <col min="7" max="7" width="15.42578125" customWidth="1"/>
    <col min="8" max="8" width="15.5703125" customWidth="1"/>
    <col min="9" max="9" width="20.28515625" customWidth="1"/>
  </cols>
  <sheetData>
    <row r="1" spans="2:9" ht="36.75" customHeight="1" thickBot="1" x14ac:dyDescent="0.3">
      <c r="B1" s="262" t="s">
        <v>151</v>
      </c>
      <c r="C1" s="262"/>
      <c r="D1" s="262"/>
      <c r="E1" s="262"/>
      <c r="F1" s="262"/>
      <c r="G1" s="262"/>
      <c r="H1" s="262"/>
      <c r="I1" s="262"/>
    </row>
    <row r="2" spans="2:9" ht="103.5" thickBot="1" x14ac:dyDescent="0.3">
      <c r="B2" s="7" t="s">
        <v>76</v>
      </c>
      <c r="C2" s="8" t="s">
        <v>77</v>
      </c>
      <c r="D2" s="8" t="s">
        <v>78</v>
      </c>
      <c r="E2" s="8" t="s">
        <v>79</v>
      </c>
      <c r="F2" s="8" t="s">
        <v>80</v>
      </c>
      <c r="G2" s="8" t="s">
        <v>81</v>
      </c>
      <c r="H2" s="8" t="s">
        <v>82</v>
      </c>
      <c r="I2" s="9" t="s">
        <v>83</v>
      </c>
    </row>
    <row r="3" spans="2:9" ht="15.75" thickTop="1" x14ac:dyDescent="0.25">
      <c r="B3" s="10">
        <v>1</v>
      </c>
      <c r="C3" s="110">
        <f>'TBL1-YR1'!H40</f>
        <v>124</v>
      </c>
      <c r="D3" s="110">
        <f>'TBL1-YR1'!J40</f>
        <v>12.400000000000002</v>
      </c>
      <c r="E3" s="110">
        <f>'TBL1-YR1'!I40</f>
        <v>6.2000000000000011</v>
      </c>
      <c r="F3" s="162">
        <f>'TBL1-YR1'!K40</f>
        <v>142.60000000000002</v>
      </c>
      <c r="G3" s="12">
        <f>'TBL1-YR1'!L40</f>
        <v>10934.065800000004</v>
      </c>
      <c r="H3" s="132">
        <v>0</v>
      </c>
      <c r="I3" s="13">
        <f>+G3+H3</f>
        <v>10934.065800000004</v>
      </c>
    </row>
    <row r="4" spans="2:9" x14ac:dyDescent="0.25">
      <c r="B4" s="14">
        <v>2</v>
      </c>
      <c r="C4" s="162">
        <f>'TBL2-YR2'!H40</f>
        <v>116</v>
      </c>
      <c r="D4" s="162">
        <f>'TBL2-YR2'!J40</f>
        <v>11.600000000000001</v>
      </c>
      <c r="E4" s="162">
        <f>'TBL2-YR2'!I40</f>
        <v>5.8000000000000007</v>
      </c>
      <c r="F4" s="162">
        <f>'TBL2-YR2'!K40</f>
        <v>133.4</v>
      </c>
      <c r="G4" s="16">
        <f>'TBL2-YR2'!L40</f>
        <v>10228.642200000002</v>
      </c>
      <c r="H4" s="132">
        <v>0</v>
      </c>
      <c r="I4" s="17">
        <f>+G4+H4</f>
        <v>10228.642200000002</v>
      </c>
    </row>
    <row r="5" spans="2:9" ht="15.75" thickBot="1" x14ac:dyDescent="0.3">
      <c r="B5" s="18">
        <v>3</v>
      </c>
      <c r="C5" s="163">
        <f>'TBL3-YR3'!H40</f>
        <v>116</v>
      </c>
      <c r="D5" s="163">
        <f>'TBL3-YR3'!J40</f>
        <v>11.600000000000001</v>
      </c>
      <c r="E5" s="163">
        <f>'TBL3-YR3'!I40</f>
        <v>5.8000000000000007</v>
      </c>
      <c r="F5" s="163">
        <f>'TBL3-YR3'!K40</f>
        <v>133.4</v>
      </c>
      <c r="G5" s="20">
        <f>'TBL3-YR3'!L40</f>
        <v>10228.642200000002</v>
      </c>
      <c r="H5" s="133">
        <v>0</v>
      </c>
      <c r="I5" s="21">
        <f>+G5+H5</f>
        <v>10228.642200000002</v>
      </c>
    </row>
    <row r="6" spans="2:9" ht="15.75" thickTop="1" x14ac:dyDescent="0.25">
      <c r="B6" s="10" t="s">
        <v>84</v>
      </c>
      <c r="C6" s="110">
        <f t="shared" ref="C6:I6" si="0">SUM(C3:C5)</f>
        <v>356</v>
      </c>
      <c r="D6" s="110">
        <f t="shared" si="0"/>
        <v>35.600000000000009</v>
      </c>
      <c r="E6" s="110">
        <f t="shared" si="0"/>
        <v>17.800000000000004</v>
      </c>
      <c r="F6" s="110">
        <f>SUM(F3:F5)</f>
        <v>409.4</v>
      </c>
      <c r="G6" s="116">
        <f t="shared" si="0"/>
        <v>31391.350200000008</v>
      </c>
      <c r="H6" s="116">
        <f t="shared" si="0"/>
        <v>0</v>
      </c>
      <c r="I6" s="117">
        <f t="shared" si="0"/>
        <v>31391.350200000008</v>
      </c>
    </row>
    <row r="7" spans="2:9" ht="15.75" thickBot="1" x14ac:dyDescent="0.3">
      <c r="B7" s="22" t="s">
        <v>85</v>
      </c>
      <c r="C7" s="113">
        <f t="shared" ref="C7:I7" si="1">AVERAGE(C3:C5)</f>
        <v>118.66666666666667</v>
      </c>
      <c r="D7" s="113">
        <f t="shared" si="1"/>
        <v>11.866666666666669</v>
      </c>
      <c r="E7" s="113">
        <f t="shared" si="1"/>
        <v>5.9333333333333345</v>
      </c>
      <c r="F7" s="113">
        <f>AVERAGE(F3:F5)</f>
        <v>136.46666666666667</v>
      </c>
      <c r="G7" s="118">
        <f t="shared" si="1"/>
        <v>10463.783400000002</v>
      </c>
      <c r="H7" s="119">
        <f t="shared" si="1"/>
        <v>0</v>
      </c>
      <c r="I7" s="120">
        <f t="shared" si="1"/>
        <v>10463.783400000002</v>
      </c>
    </row>
    <row r="8" spans="2:9" ht="15.75" thickBot="1" x14ac:dyDescent="0.3">
      <c r="B8" s="24"/>
      <c r="C8" s="25"/>
      <c r="D8" s="25"/>
      <c r="E8" s="25"/>
      <c r="F8" s="25"/>
      <c r="G8" s="25"/>
      <c r="H8" s="25"/>
      <c r="I8" s="26"/>
    </row>
    <row r="9" spans="2:9" ht="52.5" thickBot="1" x14ac:dyDescent="0.3">
      <c r="B9" s="7" t="s">
        <v>76</v>
      </c>
      <c r="C9" s="8" t="s">
        <v>86</v>
      </c>
      <c r="D9" s="8" t="s">
        <v>87</v>
      </c>
      <c r="E9" s="8" t="s">
        <v>88</v>
      </c>
      <c r="F9" s="8" t="s">
        <v>89</v>
      </c>
      <c r="G9" s="8" t="s">
        <v>90</v>
      </c>
      <c r="H9" s="27" t="s">
        <v>91</v>
      </c>
      <c r="I9" s="28" t="s">
        <v>92</v>
      </c>
    </row>
    <row r="10" spans="2:9" ht="15.75" thickTop="1" x14ac:dyDescent="0.25">
      <c r="B10" s="10">
        <v>1</v>
      </c>
      <c r="C10" s="11">
        <v>4</v>
      </c>
      <c r="D10" s="110">
        <f>'TBL1-YR1'!G40</f>
        <v>60</v>
      </c>
      <c r="E10" s="110">
        <f>'TBL1-YR1'!K27</f>
        <v>64.400000000000006</v>
      </c>
      <c r="F10" s="110">
        <f>'TBL1-YR1'!K39</f>
        <v>78.2</v>
      </c>
      <c r="G10" s="110">
        <f>F10+E10</f>
        <v>142.60000000000002</v>
      </c>
      <c r="H10" s="111">
        <f>G10/D10</f>
        <v>2.3766666666666669</v>
      </c>
      <c r="I10" s="188">
        <f>G10/C10</f>
        <v>35.650000000000006</v>
      </c>
    </row>
    <row r="11" spans="2:9" x14ac:dyDescent="0.25">
      <c r="B11" s="14">
        <v>2</v>
      </c>
      <c r="C11" s="29">
        <v>4</v>
      </c>
      <c r="D11" s="164">
        <f>'TBL2-YR2'!G40</f>
        <v>56</v>
      </c>
      <c r="E11" s="164">
        <f>'TBL2-YR2'!K27</f>
        <v>55.2</v>
      </c>
      <c r="F11" s="164">
        <f>'TBL2-YR2'!K39</f>
        <v>78.2</v>
      </c>
      <c r="G11" s="110">
        <f>F11+E11</f>
        <v>133.4</v>
      </c>
      <c r="H11" s="111">
        <f>G11/D11</f>
        <v>2.3821428571428571</v>
      </c>
      <c r="I11" s="188">
        <f t="shared" ref="I11:I12" si="2">G11/C11</f>
        <v>33.35</v>
      </c>
    </row>
    <row r="12" spans="2:9" ht="15.75" thickBot="1" x14ac:dyDescent="0.3">
      <c r="B12" s="18">
        <v>3</v>
      </c>
      <c r="C12" s="30">
        <v>4</v>
      </c>
      <c r="D12" s="165">
        <f>'TBL3-YR3'!G40</f>
        <v>56</v>
      </c>
      <c r="E12" s="165">
        <f>'TBL3-YR3'!K27</f>
        <v>55.2</v>
      </c>
      <c r="F12" s="165">
        <f>'TBL3-YR3'!K39</f>
        <v>78.2</v>
      </c>
      <c r="G12" s="163">
        <f>F12+E12</f>
        <v>133.4</v>
      </c>
      <c r="H12" s="165">
        <f t="shared" ref="H12" si="3">G12/D12</f>
        <v>2.3821428571428571</v>
      </c>
      <c r="I12" s="189">
        <f t="shared" si="2"/>
        <v>33.35</v>
      </c>
    </row>
    <row r="13" spans="2:9" ht="15.75" thickTop="1" x14ac:dyDescent="0.25">
      <c r="B13" s="10" t="s">
        <v>84</v>
      </c>
      <c r="C13" s="197">
        <v>4</v>
      </c>
      <c r="D13" s="110">
        <f>SUM(D10:D12)</f>
        <v>172</v>
      </c>
      <c r="E13" s="110">
        <f>SUM(E10:E12)</f>
        <v>174.8</v>
      </c>
      <c r="F13" s="110">
        <f>SUM(F10:F12)</f>
        <v>234.60000000000002</v>
      </c>
      <c r="G13" s="110">
        <f>SUM(G10:G12)</f>
        <v>409.4</v>
      </c>
      <c r="H13" s="111" t="s">
        <v>21</v>
      </c>
      <c r="I13" s="112">
        <f>G13/C13</f>
        <v>102.35</v>
      </c>
    </row>
    <row r="14" spans="2:9" ht="15.75" thickBot="1" x14ac:dyDescent="0.3">
      <c r="B14" s="22" t="s">
        <v>85</v>
      </c>
      <c r="C14" s="113">
        <f>AVERAGE(C10:C12)</f>
        <v>4</v>
      </c>
      <c r="D14" s="113">
        <f>AVERAGE(D10:D12)</f>
        <v>57.333333333333336</v>
      </c>
      <c r="E14" s="113">
        <f>AVERAGE(E10:E12)</f>
        <v>58.266666666666673</v>
      </c>
      <c r="F14" s="113">
        <f>AVERAGE(F10:F12)</f>
        <v>78.2</v>
      </c>
      <c r="G14" s="113">
        <f>AVERAGE(G10:G12)</f>
        <v>136.46666666666667</v>
      </c>
      <c r="H14" s="114">
        <f>G14/D14</f>
        <v>2.3802325581395349</v>
      </c>
      <c r="I14" s="115">
        <f>G14/C14</f>
        <v>34.116666666666667</v>
      </c>
    </row>
    <row r="15" spans="2:9" x14ac:dyDescent="0.25">
      <c r="B15" s="31"/>
      <c r="C15" s="31"/>
      <c r="D15" s="31"/>
      <c r="E15" s="31"/>
      <c r="F15" s="31"/>
      <c r="G15" s="32"/>
      <c r="H15" s="31"/>
      <c r="I15" s="31"/>
    </row>
    <row r="16" spans="2:9" ht="15.75" thickBot="1" x14ac:dyDescent="0.3">
      <c r="B16" s="31"/>
      <c r="C16" s="31" t="s">
        <v>180</v>
      </c>
      <c r="D16" s="31"/>
      <c r="E16" s="31"/>
      <c r="F16" s="31"/>
    </row>
    <row r="17" spans="2:8" ht="27" thickBot="1" x14ac:dyDescent="0.3">
      <c r="B17" s="7" t="s">
        <v>76</v>
      </c>
      <c r="C17" s="8" t="s">
        <v>86</v>
      </c>
      <c r="D17" s="8" t="s">
        <v>90</v>
      </c>
      <c r="E17" s="8" t="s">
        <v>93</v>
      </c>
      <c r="F17" s="8" t="s">
        <v>94</v>
      </c>
      <c r="G17" s="8" t="s">
        <v>83</v>
      </c>
      <c r="H17" s="109" t="s">
        <v>92</v>
      </c>
    </row>
    <row r="18" spans="2:8" ht="15.75" thickTop="1" x14ac:dyDescent="0.25">
      <c r="B18" s="10">
        <v>1</v>
      </c>
      <c r="C18" s="11">
        <v>4</v>
      </c>
      <c r="D18" s="33">
        <f>'TBL1-YR1'!K11</f>
        <v>9.2000000000000011</v>
      </c>
      <c r="E18" s="116">
        <f>'TBL1-YR1'!L11</f>
        <v>705.42360000000008</v>
      </c>
      <c r="F18" s="116">
        <f>H3</f>
        <v>0</v>
      </c>
      <c r="G18" s="185">
        <f>+E18+F18</f>
        <v>705.42360000000008</v>
      </c>
      <c r="H18" s="186">
        <f>D18/C18</f>
        <v>2.3000000000000003</v>
      </c>
    </row>
    <row r="19" spans="2:8" x14ac:dyDescent="0.25">
      <c r="B19" s="14">
        <v>2</v>
      </c>
      <c r="C19" s="29">
        <v>4</v>
      </c>
      <c r="D19" s="34">
        <f>'TBL2-YR2'!K11</f>
        <v>0</v>
      </c>
      <c r="E19" s="132">
        <f>'TBL2-YR2'!L11</f>
        <v>0</v>
      </c>
      <c r="F19" s="132">
        <f>H4</f>
        <v>0</v>
      </c>
      <c r="G19" s="132">
        <f>+E19+F19</f>
        <v>0</v>
      </c>
      <c r="H19" s="186">
        <f t="shared" ref="H19:H22" si="4">D19/C19</f>
        <v>0</v>
      </c>
    </row>
    <row r="20" spans="2:8" ht="15.75" thickBot="1" x14ac:dyDescent="0.3">
      <c r="B20" s="18">
        <v>3</v>
      </c>
      <c r="C20" s="30">
        <v>4</v>
      </c>
      <c r="D20" s="102">
        <f>'TBL3-YR3'!K11</f>
        <v>0</v>
      </c>
      <c r="E20" s="133">
        <f>'TBL3-YR3'!L11</f>
        <v>0</v>
      </c>
      <c r="F20" s="133">
        <f>H5</f>
        <v>0</v>
      </c>
      <c r="G20" s="133">
        <f>+E20+F20</f>
        <v>0</v>
      </c>
      <c r="H20" s="187">
        <f t="shared" si="4"/>
        <v>0</v>
      </c>
    </row>
    <row r="21" spans="2:8" ht="15.75" thickTop="1" x14ac:dyDescent="0.25">
      <c r="B21" s="10" t="s">
        <v>84</v>
      </c>
      <c r="C21" s="11">
        <v>4</v>
      </c>
      <c r="D21" s="33">
        <f>SUM(D18:D20)</f>
        <v>9.2000000000000011</v>
      </c>
      <c r="E21" s="116">
        <f>SUM(E18:E20)</f>
        <v>705.42360000000008</v>
      </c>
      <c r="F21" s="116">
        <f>SUM(F18:F20)</f>
        <v>0</v>
      </c>
      <c r="G21" s="116">
        <f>SUM(G18:G20)</f>
        <v>705.42360000000008</v>
      </c>
      <c r="H21" s="122">
        <f>D21/C21</f>
        <v>2.3000000000000003</v>
      </c>
    </row>
    <row r="22" spans="2:8" ht="15.75" thickBot="1" x14ac:dyDescent="0.3">
      <c r="B22" s="22" t="s">
        <v>85</v>
      </c>
      <c r="C22" s="35">
        <f>AVERAGE(C18:C20)</f>
        <v>4</v>
      </c>
      <c r="D22" s="35">
        <f>AVERAGE(D18:D20)</f>
        <v>3.0666666666666669</v>
      </c>
      <c r="E22" s="118">
        <f>AVERAGE(E18:E20)</f>
        <v>235.14120000000003</v>
      </c>
      <c r="F22" s="119">
        <f>AVERAGE(F18:F20)</f>
        <v>0</v>
      </c>
      <c r="G22" s="119">
        <f>AVERAGE(G18:G20)</f>
        <v>235.14120000000003</v>
      </c>
      <c r="H22" s="121">
        <f t="shared" si="4"/>
        <v>0.76666666666666672</v>
      </c>
    </row>
  </sheetData>
  <mergeCells count="1">
    <mergeCell ref="B1:I1"/>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N23"/>
  <sheetViews>
    <sheetView workbookViewId="0"/>
  </sheetViews>
  <sheetFormatPr defaultRowHeight="15" x14ac:dyDescent="0.25"/>
  <cols>
    <col min="1" max="1" width="9.140625" style="4"/>
    <col min="2" max="2" width="32.85546875" customWidth="1"/>
  </cols>
  <sheetData>
    <row r="1" spans="2:14" ht="31.5" customHeight="1" thickBot="1" x14ac:dyDescent="0.3">
      <c r="B1" s="263" t="s">
        <v>155</v>
      </c>
      <c r="C1" s="264"/>
      <c r="D1" s="264"/>
      <c r="E1" s="264"/>
      <c r="F1" s="264"/>
      <c r="G1" s="264"/>
      <c r="H1" s="264"/>
      <c r="I1" s="264"/>
      <c r="J1" s="264"/>
      <c r="K1" s="44"/>
      <c r="L1" s="44"/>
      <c r="M1" s="44"/>
      <c r="N1" s="44"/>
    </row>
    <row r="2" spans="2:14" x14ac:dyDescent="0.25">
      <c r="B2" s="274" t="s">
        <v>48</v>
      </c>
      <c r="C2" s="45" t="s">
        <v>1</v>
      </c>
      <c r="D2" s="45" t="s">
        <v>3</v>
      </c>
      <c r="E2" s="45" t="s">
        <v>5</v>
      </c>
      <c r="F2" s="45" t="s">
        <v>8</v>
      </c>
      <c r="G2" s="45" t="s">
        <v>9</v>
      </c>
      <c r="H2" s="45" t="s">
        <v>12</v>
      </c>
      <c r="I2" s="45" t="s">
        <v>15</v>
      </c>
      <c r="J2" s="46" t="s">
        <v>18</v>
      </c>
    </row>
    <row r="3" spans="2:14" x14ac:dyDescent="0.25">
      <c r="B3" s="275"/>
      <c r="C3" s="266" t="s">
        <v>49</v>
      </c>
      <c r="D3" s="266" t="s">
        <v>50</v>
      </c>
      <c r="E3" s="266" t="s">
        <v>130</v>
      </c>
      <c r="F3" s="266" t="s">
        <v>101</v>
      </c>
      <c r="G3" s="266" t="s">
        <v>123</v>
      </c>
      <c r="H3" s="266" t="s">
        <v>99</v>
      </c>
      <c r="I3" s="266" t="s">
        <v>100</v>
      </c>
      <c r="J3" s="269" t="s">
        <v>102</v>
      </c>
    </row>
    <row r="4" spans="2:14" x14ac:dyDescent="0.25">
      <c r="B4" s="275"/>
      <c r="C4" s="267"/>
      <c r="D4" s="267"/>
      <c r="E4" s="267"/>
      <c r="F4" s="267"/>
      <c r="G4" s="267"/>
      <c r="H4" s="268"/>
      <c r="I4" s="267"/>
      <c r="J4" s="270"/>
    </row>
    <row r="5" spans="2:14" ht="56.25" customHeight="1" x14ac:dyDescent="0.25">
      <c r="B5" s="275"/>
      <c r="C5" s="267"/>
      <c r="D5" s="267"/>
      <c r="E5" s="267"/>
      <c r="F5" s="267"/>
      <c r="G5" s="267"/>
      <c r="H5" s="268"/>
      <c r="I5" s="267"/>
      <c r="J5" s="270"/>
    </row>
    <row r="6" spans="2:14" x14ac:dyDescent="0.25">
      <c r="B6" s="47" t="s">
        <v>48</v>
      </c>
      <c r="C6" s="48"/>
      <c r="D6" s="48"/>
      <c r="E6" s="48"/>
      <c r="F6" s="48"/>
      <c r="G6" s="48"/>
      <c r="H6" s="48"/>
      <c r="I6" s="48"/>
      <c r="J6" s="49"/>
    </row>
    <row r="7" spans="2:14" x14ac:dyDescent="0.25">
      <c r="B7" s="47" t="s">
        <v>54</v>
      </c>
      <c r="C7" s="48"/>
      <c r="D7" s="48"/>
      <c r="E7" s="48"/>
      <c r="F7" s="48"/>
      <c r="G7" s="48"/>
      <c r="H7" s="48"/>
      <c r="I7" s="48"/>
      <c r="J7" s="49"/>
    </row>
    <row r="8" spans="2:14" x14ac:dyDescent="0.25">
      <c r="B8" s="47" t="s">
        <v>55</v>
      </c>
      <c r="C8" s="48">
        <v>4</v>
      </c>
      <c r="D8" s="48">
        <v>1</v>
      </c>
      <c r="E8" s="48">
        <f>C8*D8</f>
        <v>4</v>
      </c>
      <c r="F8" s="48">
        <v>0</v>
      </c>
      <c r="G8" s="48">
        <f>E8*F8</f>
        <v>0</v>
      </c>
      <c r="H8" s="48">
        <f>G8*0.05</f>
        <v>0</v>
      </c>
      <c r="I8" s="48">
        <f>G8*0.1</f>
        <v>0</v>
      </c>
      <c r="J8" s="129">
        <f>G8*Inputs!$D$16+'TBL5-EPA-YR1'!H8*Inputs!$D$17+'TBL5-EPA-YR1'!I8*Inputs!$D$18</f>
        <v>0</v>
      </c>
    </row>
    <row r="9" spans="2:14" x14ac:dyDescent="0.25">
      <c r="B9" s="47" t="s">
        <v>56</v>
      </c>
      <c r="C9" s="48">
        <v>4</v>
      </c>
      <c r="D9" s="48">
        <v>1</v>
      </c>
      <c r="E9" s="48">
        <f t="shared" ref="E9:E16" si="0">C9*D9</f>
        <v>4</v>
      </c>
      <c r="F9" s="48">
        <v>0</v>
      </c>
      <c r="G9" s="48">
        <f t="shared" ref="G9:G11" si="1">E9*F9</f>
        <v>0</v>
      </c>
      <c r="H9" s="48">
        <f t="shared" ref="H9:H11" si="2">G9*0.05</f>
        <v>0</v>
      </c>
      <c r="I9" s="48">
        <f t="shared" ref="I9:I11" si="3">G9*0.1</f>
        <v>0</v>
      </c>
      <c r="J9" s="129">
        <f>G9*Inputs!$D$16+'TBL5-EPA-YR1'!H9*Inputs!$D$17+'TBL5-EPA-YR1'!I9*Inputs!$D$18</f>
        <v>0</v>
      </c>
    </row>
    <row r="10" spans="2:14" x14ac:dyDescent="0.25">
      <c r="B10" s="47" t="s">
        <v>57</v>
      </c>
      <c r="C10" s="48">
        <v>4</v>
      </c>
      <c r="D10" s="48">
        <v>1</v>
      </c>
      <c r="E10" s="48">
        <f t="shared" si="0"/>
        <v>4</v>
      </c>
      <c r="F10" s="48">
        <v>0</v>
      </c>
      <c r="G10" s="48">
        <f t="shared" si="1"/>
        <v>0</v>
      </c>
      <c r="H10" s="48">
        <f t="shared" si="2"/>
        <v>0</v>
      </c>
      <c r="I10" s="48">
        <f t="shared" si="3"/>
        <v>0</v>
      </c>
      <c r="J10" s="129">
        <f>G10*Inputs!$D$16+'TBL5-EPA-YR1'!H10*Inputs!$D$17+'TBL5-EPA-YR1'!I10*Inputs!$D$18</f>
        <v>0</v>
      </c>
    </row>
    <row r="11" spans="2:14" x14ac:dyDescent="0.25">
      <c r="B11" s="47" t="s">
        <v>58</v>
      </c>
      <c r="C11" s="48">
        <v>4</v>
      </c>
      <c r="D11" s="48">
        <v>1</v>
      </c>
      <c r="E11" s="48">
        <f t="shared" si="0"/>
        <v>4</v>
      </c>
      <c r="F11" s="48">
        <v>0</v>
      </c>
      <c r="G11" s="48">
        <f t="shared" si="1"/>
        <v>0</v>
      </c>
      <c r="H11" s="48">
        <f t="shared" si="2"/>
        <v>0</v>
      </c>
      <c r="I11" s="48">
        <f t="shared" si="3"/>
        <v>0</v>
      </c>
      <c r="J11" s="129">
        <f>G11*Inputs!$D$16+'TBL5-EPA-YR1'!H11*Inputs!$D$17+'TBL5-EPA-YR1'!I11*Inputs!$D$18</f>
        <v>0</v>
      </c>
    </row>
    <row r="12" spans="2:14" x14ac:dyDescent="0.25">
      <c r="B12" s="47" t="s">
        <v>59</v>
      </c>
      <c r="C12" s="48"/>
      <c r="D12" s="48"/>
      <c r="E12" s="48"/>
      <c r="F12" s="48"/>
      <c r="G12" s="48"/>
      <c r="H12" s="48"/>
      <c r="I12" s="48"/>
      <c r="J12" s="130"/>
    </row>
    <row r="13" spans="2:14" x14ac:dyDescent="0.25">
      <c r="B13" s="68" t="s">
        <v>185</v>
      </c>
      <c r="C13" s="67">
        <v>20</v>
      </c>
      <c r="D13" s="67">
        <v>1</v>
      </c>
      <c r="E13" s="48">
        <f t="shared" si="0"/>
        <v>20</v>
      </c>
      <c r="F13" s="67">
        <v>4</v>
      </c>
      <c r="G13" s="48">
        <f>E13*F13</f>
        <v>80</v>
      </c>
      <c r="H13" s="48">
        <f t="shared" ref="H13:H14" si="4">G13*0.05</f>
        <v>4</v>
      </c>
      <c r="I13" s="48">
        <f t="shared" ref="I13:I14" si="5">G13*0.1</f>
        <v>8</v>
      </c>
      <c r="J13" s="129">
        <f>G13*Inputs!$D$16+'TBL5-EPA-YR1'!H13*Inputs!$D$17+'TBL5-EPA-YR1'!I13*Inputs!$D$18</f>
        <v>4272.0000000000009</v>
      </c>
    </row>
    <row r="14" spans="2:14" x14ac:dyDescent="0.25">
      <c r="B14" s="47" t="s">
        <v>103</v>
      </c>
      <c r="C14" s="48">
        <v>10</v>
      </c>
      <c r="D14" s="48">
        <v>1</v>
      </c>
      <c r="E14" s="48">
        <f t="shared" si="0"/>
        <v>10</v>
      </c>
      <c r="F14" s="48">
        <v>0</v>
      </c>
      <c r="G14" s="48">
        <f>E14*F14</f>
        <v>0</v>
      </c>
      <c r="H14" s="48">
        <f t="shared" si="4"/>
        <v>0</v>
      </c>
      <c r="I14" s="48">
        <f t="shared" si="5"/>
        <v>0</v>
      </c>
      <c r="J14" s="129">
        <f>G14*Inputs!$D$16+'TBL5-EPA-YR1'!H14*Inputs!$D$17+'TBL5-EPA-YR1'!I14*Inputs!$D$18</f>
        <v>0</v>
      </c>
    </row>
    <row r="15" spans="2:14" x14ac:dyDescent="0.25">
      <c r="B15" s="47" t="s">
        <v>61</v>
      </c>
      <c r="C15" s="48"/>
      <c r="D15" s="48"/>
      <c r="E15" s="48"/>
      <c r="F15" s="48"/>
      <c r="G15" s="48"/>
      <c r="H15" s="48"/>
      <c r="I15" s="48"/>
      <c r="J15" s="130"/>
    </row>
    <row r="16" spans="2:14" x14ac:dyDescent="0.25">
      <c r="B16" s="47" t="s">
        <v>62</v>
      </c>
      <c r="C16" s="48">
        <v>20</v>
      </c>
      <c r="D16" s="48">
        <v>1</v>
      </c>
      <c r="E16" s="48">
        <f t="shared" si="0"/>
        <v>20</v>
      </c>
      <c r="F16" s="48">
        <v>0</v>
      </c>
      <c r="G16" s="48">
        <f>E16*F16</f>
        <v>0</v>
      </c>
      <c r="H16" s="48">
        <f>G16*0.05</f>
        <v>0</v>
      </c>
      <c r="I16" s="48">
        <f>G16*0.1</f>
        <v>0</v>
      </c>
      <c r="J16" s="129">
        <f>G16*Inputs!$D$16+'TBL5-EPA-YR1'!H16*Inputs!$D$17+'TBL5-EPA-YR1'!I16*Inputs!$D$18</f>
        <v>0</v>
      </c>
    </row>
    <row r="17" spans="2:10" ht="15.75" thickBot="1" x14ac:dyDescent="0.3">
      <c r="B17" s="271" t="s">
        <v>63</v>
      </c>
      <c r="C17" s="272"/>
      <c r="D17" s="272"/>
      <c r="E17" s="272"/>
      <c r="F17" s="273"/>
      <c r="G17" s="101">
        <f>SUM(G8:G16)</f>
        <v>80</v>
      </c>
      <c r="H17" s="101">
        <f t="shared" ref="H17:J17" si="6">SUM(H8:H16)</f>
        <v>4</v>
      </c>
      <c r="I17" s="101">
        <f t="shared" si="6"/>
        <v>8</v>
      </c>
      <c r="J17" s="131">
        <f t="shared" si="6"/>
        <v>4272.0000000000009</v>
      </c>
    </row>
    <row r="19" spans="2:10" x14ac:dyDescent="0.25">
      <c r="B19" s="1" t="s">
        <v>47</v>
      </c>
    </row>
    <row r="20" spans="2:10" ht="15.75" x14ac:dyDescent="0.25">
      <c r="B20" s="2" t="s">
        <v>97</v>
      </c>
    </row>
    <row r="21" spans="2:10" ht="74.25" customHeight="1" x14ac:dyDescent="0.25">
      <c r="B21" s="265" t="s">
        <v>98</v>
      </c>
      <c r="C21" s="199"/>
      <c r="D21" s="199"/>
      <c r="E21" s="199"/>
      <c r="F21" s="199"/>
      <c r="G21" s="199"/>
      <c r="H21" s="199"/>
      <c r="I21" s="199"/>
      <c r="J21" s="199"/>
    </row>
    <row r="22" spans="2:10" ht="15.75" x14ac:dyDescent="0.25">
      <c r="B22" s="2" t="s">
        <v>64</v>
      </c>
    </row>
    <row r="23" spans="2:10" ht="15.75" x14ac:dyDescent="0.25">
      <c r="B23" s="2" t="s">
        <v>65</v>
      </c>
    </row>
  </sheetData>
  <mergeCells count="12">
    <mergeCell ref="B1:J1"/>
    <mergeCell ref="B21:J21"/>
    <mergeCell ref="F3:F5"/>
    <mergeCell ref="G3:G5"/>
    <mergeCell ref="H3:H5"/>
    <mergeCell ref="I3:I5"/>
    <mergeCell ref="J3:J5"/>
    <mergeCell ref="B17:F17"/>
    <mergeCell ref="B2:B5"/>
    <mergeCell ref="C3:C5"/>
    <mergeCell ref="D3:D5"/>
    <mergeCell ref="E3:E5"/>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P23"/>
  <sheetViews>
    <sheetView workbookViewId="0"/>
  </sheetViews>
  <sheetFormatPr defaultRowHeight="15" x14ac:dyDescent="0.25"/>
  <cols>
    <col min="1" max="1" width="9.140625" style="4"/>
    <col min="2" max="2" width="33" customWidth="1"/>
  </cols>
  <sheetData>
    <row r="1" spans="2:16" ht="32.25" customHeight="1" thickBot="1" x14ac:dyDescent="0.3">
      <c r="B1" s="263" t="s">
        <v>156</v>
      </c>
      <c r="C1" s="264"/>
      <c r="D1" s="264"/>
      <c r="E1" s="264"/>
      <c r="F1" s="264"/>
      <c r="G1" s="264"/>
      <c r="H1" s="264"/>
      <c r="I1" s="264"/>
      <c r="J1" s="264"/>
      <c r="K1" s="44"/>
      <c r="L1" s="44"/>
      <c r="M1" s="44"/>
      <c r="N1" s="44"/>
      <c r="O1" s="4"/>
      <c r="P1" s="4"/>
    </row>
    <row r="2" spans="2:16" x14ac:dyDescent="0.25">
      <c r="B2" s="274" t="s">
        <v>48</v>
      </c>
      <c r="C2" s="45" t="s">
        <v>1</v>
      </c>
      <c r="D2" s="45" t="s">
        <v>3</v>
      </c>
      <c r="E2" s="45" t="s">
        <v>5</v>
      </c>
      <c r="F2" s="45" t="s">
        <v>8</v>
      </c>
      <c r="G2" s="45" t="s">
        <v>9</v>
      </c>
      <c r="H2" s="45" t="s">
        <v>12</v>
      </c>
      <c r="I2" s="45" t="s">
        <v>15</v>
      </c>
      <c r="J2" s="46" t="s">
        <v>18</v>
      </c>
      <c r="K2" s="4"/>
      <c r="L2" s="4"/>
      <c r="M2" s="4"/>
      <c r="N2" s="4"/>
      <c r="O2" s="4"/>
      <c r="P2" s="4"/>
    </row>
    <row r="3" spans="2:16" ht="15" customHeight="1" x14ac:dyDescent="0.25">
      <c r="B3" s="275"/>
      <c r="C3" s="266" t="s">
        <v>49</v>
      </c>
      <c r="D3" s="266" t="s">
        <v>50</v>
      </c>
      <c r="E3" s="266" t="s">
        <v>130</v>
      </c>
      <c r="F3" s="266" t="s">
        <v>101</v>
      </c>
      <c r="G3" s="266" t="s">
        <v>123</v>
      </c>
      <c r="H3" s="266" t="s">
        <v>99</v>
      </c>
      <c r="I3" s="266" t="s">
        <v>100</v>
      </c>
      <c r="J3" s="269" t="s">
        <v>102</v>
      </c>
      <c r="K3" s="4"/>
      <c r="L3" s="4"/>
      <c r="M3" s="4"/>
      <c r="N3" s="4"/>
      <c r="O3" s="4"/>
      <c r="P3" s="4"/>
    </row>
    <row r="4" spans="2:16" x14ac:dyDescent="0.25">
      <c r="B4" s="275"/>
      <c r="C4" s="267"/>
      <c r="D4" s="267"/>
      <c r="E4" s="267"/>
      <c r="F4" s="267"/>
      <c r="G4" s="267"/>
      <c r="H4" s="268"/>
      <c r="I4" s="267"/>
      <c r="J4" s="270"/>
      <c r="K4" s="4"/>
      <c r="L4" s="4"/>
      <c r="M4" s="4"/>
      <c r="N4" s="4"/>
      <c r="O4" s="4"/>
      <c r="P4" s="4"/>
    </row>
    <row r="5" spans="2:16" ht="46.5" customHeight="1" x14ac:dyDescent="0.25">
      <c r="B5" s="275"/>
      <c r="C5" s="267"/>
      <c r="D5" s="267"/>
      <c r="E5" s="267"/>
      <c r="F5" s="267"/>
      <c r="G5" s="267"/>
      <c r="H5" s="268"/>
      <c r="I5" s="267"/>
      <c r="J5" s="270"/>
      <c r="K5" s="4"/>
      <c r="L5" s="4"/>
      <c r="M5" s="4"/>
      <c r="N5" s="4"/>
      <c r="O5" s="4"/>
      <c r="P5" s="4"/>
    </row>
    <row r="6" spans="2:16" x14ac:dyDescent="0.25">
      <c r="B6" s="47" t="s">
        <v>48</v>
      </c>
      <c r="C6" s="48"/>
      <c r="D6" s="48"/>
      <c r="E6" s="48"/>
      <c r="F6" s="48"/>
      <c r="G6" s="48"/>
      <c r="H6" s="48"/>
      <c r="I6" s="48"/>
      <c r="J6" s="49"/>
      <c r="K6" s="4"/>
      <c r="L6" s="4"/>
      <c r="M6" s="4"/>
      <c r="N6" s="4"/>
      <c r="O6" s="4"/>
      <c r="P6" s="4"/>
    </row>
    <row r="7" spans="2:16" ht="15.75" customHeight="1" x14ac:dyDescent="0.25">
      <c r="B7" s="47" t="s">
        <v>54</v>
      </c>
      <c r="C7" s="48"/>
      <c r="D7" s="48"/>
      <c r="E7" s="48"/>
      <c r="F7" s="48"/>
      <c r="G7" s="48"/>
      <c r="H7" s="48"/>
      <c r="I7" s="48"/>
      <c r="J7" s="49"/>
      <c r="K7" s="4"/>
      <c r="L7" s="4"/>
      <c r="M7" s="4"/>
      <c r="N7" s="4"/>
      <c r="O7" s="4"/>
      <c r="P7" s="4"/>
    </row>
    <row r="8" spans="2:16" ht="17.25" customHeight="1" x14ac:dyDescent="0.25">
      <c r="B8" s="47" t="s">
        <v>55</v>
      </c>
      <c r="C8" s="48">
        <v>4</v>
      </c>
      <c r="D8" s="48">
        <v>1</v>
      </c>
      <c r="E8" s="48">
        <f>C8*D8</f>
        <v>4</v>
      </c>
      <c r="F8" s="48">
        <v>0</v>
      </c>
      <c r="G8" s="48">
        <f>E8*F8</f>
        <v>0</v>
      </c>
      <c r="H8" s="48">
        <f>G8*0.05</f>
        <v>0</v>
      </c>
      <c r="I8" s="48">
        <f>G8*0.1</f>
        <v>0</v>
      </c>
      <c r="J8" s="129">
        <f>G8*Inputs!$D$16+'TBL5-EPA-YR1'!H8*Inputs!$D$17+'TBL5-EPA-YR1'!I8*Inputs!$D$18</f>
        <v>0</v>
      </c>
      <c r="K8" s="4"/>
      <c r="L8" s="4"/>
      <c r="M8" s="4"/>
      <c r="N8" s="4"/>
      <c r="O8" s="4"/>
      <c r="P8" s="4"/>
    </row>
    <row r="9" spans="2:16" ht="15" customHeight="1" x14ac:dyDescent="0.25">
      <c r="B9" s="47" t="s">
        <v>56</v>
      </c>
      <c r="C9" s="48">
        <v>4</v>
      </c>
      <c r="D9" s="48">
        <v>1</v>
      </c>
      <c r="E9" s="48">
        <f t="shared" ref="E9:E16" si="0">C9*D9</f>
        <v>4</v>
      </c>
      <c r="F9" s="48">
        <v>0</v>
      </c>
      <c r="G9" s="48">
        <f t="shared" ref="G9:G11" si="1">E9*F9</f>
        <v>0</v>
      </c>
      <c r="H9" s="48">
        <f t="shared" ref="H9:H11" si="2">G9*0.05</f>
        <v>0</v>
      </c>
      <c r="I9" s="48">
        <f t="shared" ref="I9:I11" si="3">G9*0.1</f>
        <v>0</v>
      </c>
      <c r="J9" s="129">
        <f>G9*Inputs!$D$16+'TBL5-EPA-YR1'!H9*Inputs!$D$17+'TBL5-EPA-YR1'!I9*Inputs!$D$18</f>
        <v>0</v>
      </c>
      <c r="K9" s="4"/>
      <c r="L9" s="4"/>
      <c r="M9" s="4"/>
      <c r="N9" s="4"/>
      <c r="O9" s="4"/>
      <c r="P9" s="4"/>
    </row>
    <row r="10" spans="2:16" ht="13.5" customHeight="1" x14ac:dyDescent="0.25">
      <c r="B10" s="47" t="s">
        <v>57</v>
      </c>
      <c r="C10" s="48">
        <v>4</v>
      </c>
      <c r="D10" s="48">
        <v>1</v>
      </c>
      <c r="E10" s="48">
        <f t="shared" si="0"/>
        <v>4</v>
      </c>
      <c r="F10" s="48">
        <v>0</v>
      </c>
      <c r="G10" s="48">
        <f t="shared" si="1"/>
        <v>0</v>
      </c>
      <c r="H10" s="48">
        <f t="shared" si="2"/>
        <v>0</v>
      </c>
      <c r="I10" s="48">
        <f t="shared" si="3"/>
        <v>0</v>
      </c>
      <c r="J10" s="129">
        <f>G10*Inputs!$D$16+'TBL5-EPA-YR1'!H10*Inputs!$D$17+'TBL5-EPA-YR1'!I10*Inputs!$D$18</f>
        <v>0</v>
      </c>
      <c r="K10" s="4"/>
      <c r="L10" s="4"/>
      <c r="M10" s="4"/>
      <c r="N10" s="4"/>
      <c r="O10" s="4"/>
      <c r="P10" s="4"/>
    </row>
    <row r="11" spans="2:16" ht="14.25" customHeight="1" x14ac:dyDescent="0.25">
      <c r="B11" s="47" t="s">
        <v>58</v>
      </c>
      <c r="C11" s="48">
        <v>4</v>
      </c>
      <c r="D11" s="48">
        <v>1</v>
      </c>
      <c r="E11" s="48">
        <f t="shared" si="0"/>
        <v>4</v>
      </c>
      <c r="F11" s="48">
        <v>0</v>
      </c>
      <c r="G11" s="48">
        <f t="shared" si="1"/>
        <v>0</v>
      </c>
      <c r="H11" s="48">
        <f t="shared" si="2"/>
        <v>0</v>
      </c>
      <c r="I11" s="48">
        <f t="shared" si="3"/>
        <v>0</v>
      </c>
      <c r="J11" s="129">
        <f>G11*Inputs!$D$16+'TBL5-EPA-YR1'!H11*Inputs!$D$17+'TBL5-EPA-YR1'!I11*Inputs!$D$18</f>
        <v>0</v>
      </c>
      <c r="K11" s="4"/>
      <c r="L11" s="4"/>
      <c r="M11" s="4"/>
      <c r="N11" s="4"/>
      <c r="O11" s="4"/>
      <c r="P11" s="4"/>
    </row>
    <row r="12" spans="2:16" ht="12.75" customHeight="1" x14ac:dyDescent="0.25">
      <c r="B12" s="47" t="s">
        <v>59</v>
      </c>
      <c r="C12" s="48"/>
      <c r="D12" s="48"/>
      <c r="E12" s="48"/>
      <c r="F12" s="48"/>
      <c r="G12" s="48"/>
      <c r="H12" s="48"/>
      <c r="I12" s="48"/>
      <c r="J12" s="130"/>
      <c r="K12" s="4"/>
      <c r="L12" s="4"/>
      <c r="M12" s="4"/>
      <c r="N12" s="4"/>
      <c r="O12" s="4"/>
      <c r="P12" s="4"/>
    </row>
    <row r="13" spans="2:16" x14ac:dyDescent="0.25">
      <c r="B13" s="68" t="s">
        <v>131</v>
      </c>
      <c r="C13" s="67">
        <v>20</v>
      </c>
      <c r="D13" s="67">
        <v>1</v>
      </c>
      <c r="E13" s="48">
        <f t="shared" si="0"/>
        <v>20</v>
      </c>
      <c r="F13" s="67">
        <v>4</v>
      </c>
      <c r="G13" s="48">
        <f>E13*F13</f>
        <v>80</v>
      </c>
      <c r="H13" s="48">
        <f t="shared" ref="H13:H14" si="4">G13*0.05</f>
        <v>4</v>
      </c>
      <c r="I13" s="48">
        <f t="shared" ref="I13:I14" si="5">G13*0.1</f>
        <v>8</v>
      </c>
      <c r="J13" s="129">
        <f>G13*Inputs!$D$16+'TBL5-EPA-YR1'!H13*Inputs!$D$17+'TBL5-EPA-YR1'!I13*Inputs!$D$18</f>
        <v>4272.0000000000009</v>
      </c>
      <c r="K13" s="4"/>
      <c r="L13" s="4"/>
      <c r="M13" s="4"/>
      <c r="N13" s="4"/>
      <c r="O13" s="4"/>
      <c r="P13" s="4"/>
    </row>
    <row r="14" spans="2:16" x14ac:dyDescent="0.25">
      <c r="B14" s="47" t="s">
        <v>103</v>
      </c>
      <c r="C14" s="48">
        <v>10</v>
      </c>
      <c r="D14" s="48">
        <v>1</v>
      </c>
      <c r="E14" s="48">
        <f t="shared" si="0"/>
        <v>10</v>
      </c>
      <c r="F14" s="48">
        <v>0</v>
      </c>
      <c r="G14" s="48">
        <f>E14*F14</f>
        <v>0</v>
      </c>
      <c r="H14" s="48">
        <f t="shared" si="4"/>
        <v>0</v>
      </c>
      <c r="I14" s="48">
        <f t="shared" si="5"/>
        <v>0</v>
      </c>
      <c r="J14" s="129">
        <f>G14*Inputs!$D$16+'TBL5-EPA-YR1'!H14*Inputs!$D$17+'TBL5-EPA-YR1'!I14*Inputs!$D$18</f>
        <v>0</v>
      </c>
      <c r="K14" s="4"/>
      <c r="L14" s="4"/>
      <c r="M14" s="4"/>
      <c r="N14" s="4"/>
      <c r="O14" s="4"/>
      <c r="P14" s="4"/>
    </row>
    <row r="15" spans="2:16" ht="15.75" customHeight="1" x14ac:dyDescent="0.25">
      <c r="B15" s="47" t="s">
        <v>61</v>
      </c>
      <c r="C15" s="48"/>
      <c r="D15" s="48"/>
      <c r="E15" s="48"/>
      <c r="F15" s="48"/>
      <c r="G15" s="48"/>
      <c r="H15" s="48"/>
      <c r="I15" s="48"/>
      <c r="J15" s="130"/>
      <c r="K15" s="4"/>
      <c r="L15" s="4"/>
      <c r="M15" s="4"/>
      <c r="N15" s="4"/>
      <c r="O15" s="4"/>
      <c r="P15" s="4"/>
    </row>
    <row r="16" spans="2:16" x14ac:dyDescent="0.25">
      <c r="B16" s="47" t="s">
        <v>62</v>
      </c>
      <c r="C16" s="48">
        <v>20</v>
      </c>
      <c r="D16" s="48">
        <v>1</v>
      </c>
      <c r="E16" s="48">
        <f t="shared" si="0"/>
        <v>20</v>
      </c>
      <c r="F16" s="48">
        <v>0</v>
      </c>
      <c r="G16" s="48">
        <f>E16*F16</f>
        <v>0</v>
      </c>
      <c r="H16" s="48">
        <f>G16*0.05</f>
        <v>0</v>
      </c>
      <c r="I16" s="48">
        <f>G16*0.1</f>
        <v>0</v>
      </c>
      <c r="J16" s="129">
        <f>G16*Inputs!$D$16+'TBL5-EPA-YR1'!H16*Inputs!$D$17+'TBL5-EPA-YR1'!I16*Inputs!$D$18</f>
        <v>0</v>
      </c>
      <c r="K16" s="4"/>
      <c r="L16" s="4"/>
      <c r="M16" s="4"/>
      <c r="N16" s="4"/>
      <c r="O16" s="4"/>
      <c r="P16" s="4"/>
    </row>
    <row r="17" spans="2:16" ht="13.5" customHeight="1" thickBot="1" x14ac:dyDescent="0.3">
      <c r="B17" s="271" t="s">
        <v>63</v>
      </c>
      <c r="C17" s="272"/>
      <c r="D17" s="272"/>
      <c r="E17" s="272"/>
      <c r="F17" s="273"/>
      <c r="G17" s="101">
        <f>SUM(G8:G16)</f>
        <v>80</v>
      </c>
      <c r="H17" s="101">
        <f t="shared" ref="H17:J17" si="6">SUM(H8:H16)</f>
        <v>4</v>
      </c>
      <c r="I17" s="101">
        <f t="shared" si="6"/>
        <v>8</v>
      </c>
      <c r="J17" s="131">
        <f t="shared" si="6"/>
        <v>4272.0000000000009</v>
      </c>
      <c r="K17" s="4"/>
      <c r="L17" s="4"/>
      <c r="M17" s="4"/>
      <c r="N17" s="4"/>
      <c r="O17" s="4"/>
      <c r="P17" s="4"/>
    </row>
    <row r="18" spans="2:16" x14ac:dyDescent="0.25">
      <c r="B18" s="4"/>
      <c r="C18" s="4"/>
      <c r="D18" s="4"/>
      <c r="E18" s="4"/>
      <c r="F18" s="4"/>
      <c r="G18" s="4"/>
      <c r="H18" s="4"/>
      <c r="I18" s="4"/>
      <c r="J18" s="4"/>
      <c r="K18" s="4"/>
      <c r="L18" s="4"/>
      <c r="M18" s="4"/>
      <c r="N18" s="4"/>
      <c r="O18" s="4"/>
      <c r="P18" s="4"/>
    </row>
    <row r="19" spans="2:16" x14ac:dyDescent="0.25">
      <c r="B19" s="1" t="s">
        <v>47</v>
      </c>
      <c r="C19" s="4"/>
      <c r="D19" s="4"/>
      <c r="E19" s="4"/>
      <c r="F19" s="4"/>
      <c r="G19" s="4"/>
      <c r="H19" s="4"/>
      <c r="I19" s="4"/>
      <c r="J19" s="4"/>
      <c r="K19" s="4"/>
      <c r="L19" s="4"/>
      <c r="M19" s="4"/>
      <c r="N19" s="4"/>
      <c r="O19" s="4"/>
      <c r="P19" s="4"/>
    </row>
    <row r="20" spans="2:16" ht="15.75" x14ac:dyDescent="0.25">
      <c r="B20" s="2" t="s">
        <v>97</v>
      </c>
      <c r="C20" s="4"/>
      <c r="D20" s="4"/>
      <c r="E20" s="4"/>
      <c r="F20" s="4"/>
      <c r="G20" s="4"/>
      <c r="H20" s="4"/>
      <c r="I20" s="4"/>
      <c r="J20" s="4"/>
      <c r="K20" s="4"/>
      <c r="L20" s="4"/>
      <c r="M20" s="4"/>
      <c r="N20" s="4"/>
      <c r="O20" s="4"/>
      <c r="P20" s="4"/>
    </row>
    <row r="21" spans="2:16" ht="74.25" customHeight="1" x14ac:dyDescent="0.25">
      <c r="B21" s="265" t="s">
        <v>98</v>
      </c>
      <c r="C21" s="199"/>
      <c r="D21" s="199"/>
      <c r="E21" s="199"/>
      <c r="F21" s="199"/>
      <c r="G21" s="199"/>
      <c r="H21" s="199"/>
      <c r="I21" s="199"/>
      <c r="J21" s="199"/>
      <c r="K21" s="4"/>
      <c r="L21" s="4"/>
      <c r="M21" s="4"/>
      <c r="N21" s="4"/>
      <c r="O21" s="4"/>
      <c r="P21" s="4"/>
    </row>
    <row r="22" spans="2:16" ht="15.75" x14ac:dyDescent="0.25">
      <c r="B22" s="2" t="s">
        <v>64</v>
      </c>
      <c r="C22" s="4"/>
      <c r="D22" s="4"/>
      <c r="E22" s="4"/>
      <c r="F22" s="4"/>
      <c r="G22" s="4"/>
      <c r="H22" s="4"/>
      <c r="I22" s="4"/>
      <c r="J22" s="4"/>
      <c r="K22" s="4"/>
      <c r="L22" s="4"/>
      <c r="M22" s="4"/>
      <c r="N22" s="4"/>
      <c r="O22" s="4"/>
      <c r="P22" s="4"/>
    </row>
    <row r="23" spans="2:16" ht="15.75" x14ac:dyDescent="0.25">
      <c r="B23" s="2" t="s">
        <v>65</v>
      </c>
      <c r="C23" s="4"/>
      <c r="D23" s="4"/>
      <c r="E23" s="4"/>
      <c r="F23" s="4"/>
      <c r="G23" s="4"/>
      <c r="H23" s="4"/>
      <c r="I23" s="4"/>
      <c r="J23" s="4"/>
      <c r="K23" s="4"/>
      <c r="L23" s="4"/>
      <c r="M23" s="4"/>
      <c r="N23" s="4"/>
      <c r="O23" s="4"/>
      <c r="P23" s="4"/>
    </row>
  </sheetData>
  <mergeCells count="12">
    <mergeCell ref="B1:J1"/>
    <mergeCell ref="B17:F17"/>
    <mergeCell ref="B21:J21"/>
    <mergeCell ref="F3:F5"/>
    <mergeCell ref="G3:G5"/>
    <mergeCell ref="H3:H5"/>
    <mergeCell ref="I3:I5"/>
    <mergeCell ref="J3:J5"/>
    <mergeCell ref="B2:B5"/>
    <mergeCell ref="C3:C5"/>
    <mergeCell ref="D3:D5"/>
    <mergeCell ref="E3:E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Cover</vt:lpstr>
      <vt:lpstr>Inputs</vt:lpstr>
      <vt:lpstr>Current ICR</vt:lpstr>
      <vt:lpstr>TBL1-YR1</vt:lpstr>
      <vt:lpstr>TBL2-YR2</vt:lpstr>
      <vt:lpstr>TBL3-YR3</vt:lpstr>
      <vt:lpstr>TBL4-SUMMARY</vt:lpstr>
      <vt:lpstr>TBL5-EPA-YR1</vt:lpstr>
      <vt:lpstr>TBL6-EPA-YR2</vt:lpstr>
      <vt:lpstr>TBL7-EPA-YR3</vt:lpstr>
      <vt:lpstr>TBL8-EPA SUMMARY</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Denise Bevington</dc:creator>
  <cp:lastModifiedBy>Salahuddin, Diane</cp:lastModifiedBy>
  <cp:lastPrinted>2017-11-30T18:32:23Z</cp:lastPrinted>
  <dcterms:created xsi:type="dcterms:W3CDTF">2017-11-07T09:58:47Z</dcterms:created>
  <dcterms:modified xsi:type="dcterms:W3CDTF">2018-03-15T20:00:37Z</dcterms:modified>
</cp:coreProperties>
</file>