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F:\2025.07\"/>
    </mc:Choice>
  </mc:AlternateContent>
  <bookViews>
    <workbookView xWindow="0" yWindow="0" windowWidth="16830" windowHeight="5280"/>
  </bookViews>
  <sheets>
    <sheet name="Table 1" sheetId="1" r:id="rId1"/>
    <sheet name="Table 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2" i="1" l="1"/>
  <c r="I40" i="1"/>
  <c r="I38" i="1"/>
  <c r="F38" i="1"/>
  <c r="E20" i="1"/>
  <c r="F7" i="2" l="1"/>
  <c r="G7" i="2" s="1"/>
  <c r="F8" i="2"/>
  <c r="G8" i="2"/>
  <c r="H8" i="2"/>
  <c r="F9" i="2"/>
  <c r="G9" i="2"/>
  <c r="H9" i="2"/>
  <c r="I9" i="2" s="1"/>
  <c r="F10" i="2"/>
  <c r="G10" i="2" s="1"/>
  <c r="F11" i="2"/>
  <c r="G11" i="2" s="1"/>
  <c r="F13" i="2"/>
  <c r="G13" i="2" s="1"/>
  <c r="F14" i="2"/>
  <c r="G14" i="2" s="1"/>
  <c r="I8" i="2"/>
  <c r="F5" i="2"/>
  <c r="H5" i="2" s="1"/>
  <c r="D7" i="2"/>
  <c r="D8" i="2"/>
  <c r="D9" i="2"/>
  <c r="D10" i="2"/>
  <c r="D11" i="2"/>
  <c r="D12" i="2"/>
  <c r="F12" i="2" s="1"/>
  <c r="D13" i="2"/>
  <c r="D14" i="2"/>
  <c r="D5" i="2"/>
  <c r="D11" i="1"/>
  <c r="F11" i="1"/>
  <c r="H11" i="1"/>
  <c r="F7" i="1"/>
  <c r="H7" i="1" s="1"/>
  <c r="D9" i="1"/>
  <c r="F9" i="1" s="1"/>
  <c r="G9" i="1" s="1"/>
  <c r="D15" i="1"/>
  <c r="F15" i="1" s="1"/>
  <c r="G15" i="1" s="1"/>
  <c r="D16" i="1"/>
  <c r="F16" i="1" s="1"/>
  <c r="G16" i="1" s="1"/>
  <c r="D17" i="1"/>
  <c r="F17" i="1" s="1"/>
  <c r="G17" i="1" s="1"/>
  <c r="D18" i="1"/>
  <c r="F18" i="1" s="1"/>
  <c r="G18" i="1" s="1"/>
  <c r="D19" i="1"/>
  <c r="F19" i="1" s="1"/>
  <c r="G19" i="1" s="1"/>
  <c r="D20" i="1"/>
  <c r="D21" i="1"/>
  <c r="F21" i="1" s="1"/>
  <c r="G21" i="1" s="1"/>
  <c r="D22" i="1"/>
  <c r="F22" i="1" s="1"/>
  <c r="G22" i="1" s="1"/>
  <c r="D25" i="1"/>
  <c r="F25" i="1" s="1"/>
  <c r="D30" i="1"/>
  <c r="F30" i="1" s="1"/>
  <c r="G30" i="1" s="1"/>
  <c r="D31" i="1"/>
  <c r="F31" i="1" s="1"/>
  <c r="G31" i="1" s="1"/>
  <c r="D32" i="1"/>
  <c r="F32" i="1" s="1"/>
  <c r="G32" i="1" s="1"/>
  <c r="D33" i="1"/>
  <c r="F33" i="1" s="1"/>
  <c r="G33" i="1" s="1"/>
  <c r="D34" i="1"/>
  <c r="F34" i="1" s="1"/>
  <c r="G34" i="1" s="1"/>
  <c r="D35" i="1"/>
  <c r="F35" i="1" s="1"/>
  <c r="G35" i="1" s="1"/>
  <c r="D7" i="1"/>
  <c r="H13" i="2" l="1"/>
  <c r="I13" i="2" s="1"/>
  <c r="G5" i="2"/>
  <c r="I5" i="2"/>
  <c r="G12" i="2"/>
  <c r="I12" i="2" s="1"/>
  <c r="H12" i="2"/>
  <c r="H14" i="2"/>
  <c r="I14" i="2" s="1"/>
  <c r="H10" i="2"/>
  <c r="H11" i="2"/>
  <c r="I11" i="2" s="1"/>
  <c r="H7" i="2"/>
  <c r="I10" i="2"/>
  <c r="I7" i="2"/>
  <c r="F20" i="1"/>
  <c r="H9" i="1"/>
  <c r="I9" i="1" s="1"/>
  <c r="G7" i="1"/>
  <c r="I7" i="1" s="1"/>
  <c r="G11" i="1"/>
  <c r="I11" i="1" s="1"/>
  <c r="H35" i="1"/>
  <c r="I35" i="1" s="1"/>
  <c r="H34" i="1"/>
  <c r="I34" i="1" s="1"/>
  <c r="H33" i="1"/>
  <c r="I33" i="1" s="1"/>
  <c r="H32" i="1"/>
  <c r="H31" i="1"/>
  <c r="I31" i="1" s="1"/>
  <c r="H30" i="1"/>
  <c r="I30" i="1" s="1"/>
  <c r="I32" i="1"/>
  <c r="G25" i="1"/>
  <c r="H25" i="1"/>
  <c r="H22" i="1"/>
  <c r="I22" i="1" s="1"/>
  <c r="H21" i="1"/>
  <c r="I21" i="1" s="1"/>
  <c r="H19" i="1"/>
  <c r="I19" i="1" s="1"/>
  <c r="H18" i="1"/>
  <c r="I18" i="1" s="1"/>
  <c r="H17" i="1"/>
  <c r="I17" i="1" s="1"/>
  <c r="H16" i="1"/>
  <c r="I16" i="1" s="1"/>
  <c r="H15" i="1"/>
  <c r="I15" i="1" s="1"/>
  <c r="I15" i="2" l="1"/>
  <c r="F37" i="1"/>
  <c r="F15" i="2"/>
  <c r="G20" i="1"/>
  <c r="F23" i="1" s="1"/>
  <c r="H20" i="1"/>
  <c r="I25" i="1"/>
  <c r="I37" i="1" s="1"/>
  <c r="L38" i="1" l="1"/>
  <c r="I20" i="1"/>
  <c r="I23" i="1" s="1"/>
</calcChain>
</file>

<file path=xl/sharedStrings.xml><?xml version="1.0" encoding="utf-8"?>
<sst xmlns="http://schemas.openxmlformats.org/spreadsheetml/2006/main" count="157" uniqueCount="91">
  <si>
    <t>Table 1: Annual Respondent Burden and Cost – NESHAP for Friction Materials Manufacturing (40 CFR Part 63, Subpart QQQQQ) (Renewal)</t>
  </si>
  <si>
    <t>Burden item</t>
  </si>
  <si>
    <t>(A)</t>
  </si>
  <si>
    <t>(B)</t>
  </si>
  <si>
    <t>(C)</t>
  </si>
  <si>
    <t>(D)</t>
  </si>
  <si>
    <t>(E)</t>
  </si>
  <si>
    <t>(F)</t>
  </si>
  <si>
    <t>(G)</t>
  </si>
  <si>
    <t>(H)</t>
  </si>
  <si>
    <t>Person hours per occurrence</t>
  </si>
  <si>
    <t>No. of occurrences per respondent per year</t>
  </si>
  <si>
    <r>
      <t xml:space="preserve">Respondents per year </t>
    </r>
    <r>
      <rPr>
        <b/>
        <vertAlign val="superscript"/>
        <sz val="10"/>
        <color theme="1"/>
        <rFont val="Times New Roman"/>
        <family val="1"/>
      </rPr>
      <t>a</t>
    </r>
  </si>
  <si>
    <t>1.  Applications</t>
  </si>
  <si>
    <t>N/A</t>
  </si>
  <si>
    <t> </t>
  </si>
  <si>
    <t>2.  Survey and Studies</t>
  </si>
  <si>
    <t>3.  Acquisition, installation and utilization of technology and systems</t>
  </si>
  <si>
    <t>Startup, shutdown, malfunction plan</t>
  </si>
  <si>
    <t>See 4B</t>
  </si>
  <si>
    <t>See 4E</t>
  </si>
  <si>
    <t>Notification of applicability</t>
  </si>
  <si>
    <t xml:space="preserve">Notification of construction/reconstruction </t>
  </si>
  <si>
    <t>Notification of anticipated startup</t>
  </si>
  <si>
    <t>Notification of actual startup</t>
  </si>
  <si>
    <t>Notification of compliance status</t>
  </si>
  <si>
    <t>Subtotal  for Reporting  Requirements</t>
  </si>
  <si>
    <t>5.  Recordkeeping requirements</t>
  </si>
  <si>
    <t>See 5E</t>
  </si>
  <si>
    <t>Subtotals for Recordkeeping Requirements</t>
  </si>
  <si>
    <t>Person hours per respondent per year
(C=AxB)</t>
  </si>
  <si>
    <t>Technical person- hours per year
(E=CxD)</t>
  </si>
  <si>
    <t>Management person hours per year
(F=Ex0.05)</t>
  </si>
  <si>
    <t>Clerical person hours per year
(G=Ex0.1)</t>
  </si>
  <si>
    <r>
      <t>Total Annual Cost, $</t>
    </r>
    <r>
      <rPr>
        <b/>
        <vertAlign val="superscript"/>
        <sz val="10"/>
        <color theme="1"/>
        <rFont val="Times New Roman"/>
        <family val="1"/>
      </rPr>
      <t xml:space="preserve"> b</t>
    </r>
  </si>
  <si>
    <t>4.  Reporting requirements</t>
  </si>
  <si>
    <t>B.  Required activities</t>
  </si>
  <si>
    <t>C.  Create information</t>
  </si>
  <si>
    <t>D.  Gather existing information</t>
  </si>
  <si>
    <t>E.  Write Report</t>
  </si>
  <si>
    <t>B.  Plan activities</t>
  </si>
  <si>
    <t>C.  Implement activities</t>
  </si>
  <si>
    <t>D.  Develop record system</t>
  </si>
  <si>
    <t>E.  Time to enter information</t>
  </si>
  <si>
    <t>H.  Time to audit</t>
  </si>
  <si>
    <t>Assumptions:</t>
  </si>
  <si>
    <r>
      <t xml:space="preserve">A.  Familiarize with regulatory requirements </t>
    </r>
    <r>
      <rPr>
        <vertAlign val="superscript"/>
        <sz val="10"/>
        <color theme="1"/>
        <rFont val="Times New Roman"/>
        <family val="1"/>
      </rPr>
      <t>c</t>
    </r>
  </si>
  <si>
    <r>
      <t xml:space="preserve">Semiannual report of no deviation </t>
    </r>
    <r>
      <rPr>
        <vertAlign val="superscript"/>
        <sz val="10"/>
        <color theme="1"/>
        <rFont val="Times New Roman"/>
        <family val="1"/>
      </rPr>
      <t>e</t>
    </r>
  </si>
  <si>
    <r>
      <t xml:space="preserve">Startup, shutdown, malfunction report </t>
    </r>
    <r>
      <rPr>
        <vertAlign val="superscript"/>
        <sz val="10"/>
        <color theme="1"/>
        <rFont val="Times New Roman"/>
        <family val="1"/>
      </rPr>
      <t>f</t>
    </r>
  </si>
  <si>
    <r>
      <t xml:space="preserve">Records of solvent weight measurements </t>
    </r>
    <r>
      <rPr>
        <vertAlign val="superscript"/>
        <sz val="10"/>
        <color theme="1"/>
        <rFont val="Times New Roman"/>
        <family val="1"/>
      </rPr>
      <t>g</t>
    </r>
  </si>
  <si>
    <r>
      <t xml:space="preserve">Records of block average solvent weight </t>
    </r>
    <r>
      <rPr>
        <vertAlign val="superscript"/>
        <sz val="10"/>
        <color theme="1"/>
        <rFont val="Times New Roman"/>
        <family val="1"/>
      </rPr>
      <t>h</t>
    </r>
  </si>
  <si>
    <r>
      <t xml:space="preserve">Records of startup, shutdown, malfunction </t>
    </r>
    <r>
      <rPr>
        <vertAlign val="superscript"/>
        <sz val="10"/>
        <color theme="1"/>
        <rFont val="Times New Roman"/>
        <family val="1"/>
      </rPr>
      <t>h</t>
    </r>
  </si>
  <si>
    <r>
      <t xml:space="preserve">Copies of notifications/reports </t>
    </r>
    <r>
      <rPr>
        <vertAlign val="superscript"/>
        <sz val="10"/>
        <color theme="1"/>
        <rFont val="Times New Roman"/>
        <family val="1"/>
      </rPr>
      <t>i</t>
    </r>
  </si>
  <si>
    <r>
      <t xml:space="preserve">F.  Time to train personnel </t>
    </r>
    <r>
      <rPr>
        <vertAlign val="superscript"/>
        <sz val="10"/>
        <color theme="1"/>
        <rFont val="Times New Roman"/>
        <family val="1"/>
      </rPr>
      <t>j</t>
    </r>
  </si>
  <si>
    <r>
      <t xml:space="preserve">G.  Time to transmit or disclose information </t>
    </r>
    <r>
      <rPr>
        <vertAlign val="superscript"/>
        <sz val="10"/>
        <color theme="1"/>
        <rFont val="Times New Roman"/>
        <family val="1"/>
      </rPr>
      <t>i</t>
    </r>
  </si>
  <si>
    <r>
      <t xml:space="preserve">TOTAL CAPITAL AND O&amp;M COST (rounded) </t>
    </r>
    <r>
      <rPr>
        <b/>
        <vertAlign val="superscript"/>
        <sz val="10"/>
        <color theme="1"/>
        <rFont val="Times New Roman"/>
        <family val="1"/>
      </rPr>
      <t>k</t>
    </r>
  </si>
  <si>
    <r>
      <t xml:space="preserve">GRAND TOTAL (rounded) </t>
    </r>
    <r>
      <rPr>
        <b/>
        <vertAlign val="superscript"/>
        <sz val="10"/>
        <color theme="1"/>
        <rFont val="Times New Roman"/>
        <family val="1"/>
      </rPr>
      <t>k</t>
    </r>
  </si>
  <si>
    <r>
      <t xml:space="preserve">TOTAL LABOR BURDEN AND COST (rounded) </t>
    </r>
    <r>
      <rPr>
        <b/>
        <vertAlign val="superscript"/>
        <sz val="10"/>
        <color theme="1"/>
        <rFont val="Times New Roman"/>
        <family val="1"/>
      </rPr>
      <t>k</t>
    </r>
  </si>
  <si>
    <r>
      <t>c</t>
    </r>
    <r>
      <rPr>
        <sz val="10"/>
        <color theme="1"/>
        <rFont val="Times New Roman"/>
        <family val="1"/>
      </rPr>
      <t xml:space="preserve">  We have assumed that all respondents will have to familiarize with the regulatory requirements each year.</t>
    </r>
  </si>
  <si>
    <r>
      <t>d</t>
    </r>
    <r>
      <rPr>
        <sz val="10"/>
        <color theme="1"/>
        <rFont val="Times New Roman"/>
        <family val="1"/>
      </rPr>
      <t xml:space="preserve">  We have assumed that 15 percent of respondents will report deviation.</t>
    </r>
  </si>
  <si>
    <r>
      <t>e</t>
    </r>
    <r>
      <rPr>
        <sz val="10"/>
        <color theme="1"/>
        <rFont val="Times New Roman"/>
        <family val="1"/>
      </rPr>
      <t xml:space="preserve">  We have assumed that 85 percent of respondents will report no deviation.</t>
    </r>
  </si>
  <si>
    <r>
      <t>f</t>
    </r>
    <r>
      <rPr>
        <sz val="10"/>
        <color theme="1"/>
        <rFont val="Times New Roman"/>
        <family val="1"/>
      </rPr>
      <t xml:space="preserve">  We have assumed that 10 percent of respondents will have a startup, shutdown, or malfunction occur that is not managed according to the regulation.</t>
    </r>
  </si>
  <si>
    <r>
      <t>g</t>
    </r>
    <r>
      <rPr>
        <sz val="10"/>
        <color theme="1"/>
        <rFont val="Times New Roman"/>
        <family val="1"/>
      </rPr>
      <t xml:space="preserve">  We have assumed that solvent weights are recorded once per hour (2 minutes [0.033 hr] per record) for 2,600 hours per year (industry average annual operating hours for solvent mixers).</t>
    </r>
  </si>
  <si>
    <r>
      <t>h</t>
    </r>
    <r>
      <rPr>
        <sz val="10"/>
        <color theme="1"/>
        <rFont val="Times New Roman"/>
        <family val="1"/>
      </rPr>
      <t xml:space="preserve">  It is assumed that information would be entered once per week for 52 weeks per year.</t>
    </r>
  </si>
  <si>
    <r>
      <t>i</t>
    </r>
    <r>
      <rPr>
        <sz val="10"/>
        <color theme="1"/>
        <rFont val="Times New Roman"/>
        <family val="1"/>
      </rPr>
      <t xml:space="preserve">  We have assumed that a typical plant transmits the startup, shutdown, and malfunction plan semiannually; deviation report once a year; and no deviation report semiannually for a total of five times per year.</t>
    </r>
  </si>
  <si>
    <r>
      <t>j</t>
    </r>
    <r>
      <rPr>
        <sz val="10"/>
        <color theme="1"/>
        <rFont val="Times New Roman"/>
        <family val="1"/>
      </rPr>
      <t xml:space="preserve">  We have assumed that it will take 20 hours per plant once a year to train personnel.</t>
    </r>
  </si>
  <si>
    <r>
      <rPr>
        <vertAlign val="superscript"/>
        <sz val="10"/>
        <color theme="1"/>
        <rFont val="Times New Roman"/>
        <family val="1"/>
      </rPr>
      <t>k</t>
    </r>
    <r>
      <rPr>
        <sz val="10"/>
        <color theme="1"/>
        <rFont val="Times New Roman"/>
        <family val="1"/>
      </rPr>
      <t xml:space="preserve">  Totals have been rounded to 3 significant figures. Figures may not add exactly due to rounding.</t>
    </r>
  </si>
  <si>
    <t>Table 2: Average Annual EPA Burden and Cost – NESHAP for Friction Materials Manufacturing (40 CFR Part 63, Subpart QQQQQ) (Renewal)</t>
  </si>
  <si>
    <t>Activity</t>
  </si>
  <si>
    <r>
      <t xml:space="preserve">1.  Excess emissions enforcement activities </t>
    </r>
    <r>
      <rPr>
        <vertAlign val="superscript"/>
        <sz val="10"/>
        <color theme="1"/>
        <rFont val="Times New Roman"/>
        <family val="1"/>
      </rPr>
      <t>c</t>
    </r>
  </si>
  <si>
    <t>2.  Report review</t>
  </si>
  <si>
    <t>Notification of construction/ reconstruction</t>
  </si>
  <si>
    <t>Cost, $ b</t>
  </si>
  <si>
    <t>Clerical person-hours per year
(G=Ex0.1)</t>
  </si>
  <si>
    <t>Management person-hours per year
(F=Ex0.05)</t>
  </si>
  <si>
    <t>Technical person-hours per year
(E=CxD)</t>
  </si>
  <si>
    <t>EPA person- hours per plant per year
(C=AxB)</t>
  </si>
  <si>
    <t>No. of occurrences per plant per year</t>
  </si>
  <si>
    <t>EPA person-hours per occurrence</t>
  </si>
  <si>
    <r>
      <t>c</t>
    </r>
    <r>
      <rPr>
        <sz val="10"/>
        <color theme="1"/>
        <rFont val="Times New Roman"/>
        <family val="1"/>
      </rPr>
      <t xml:space="preserve">  We have assumed that 5 percent of plants will be involved in excess emissions enforcement activities.</t>
    </r>
  </si>
  <si>
    <r>
      <t xml:space="preserve">e </t>
    </r>
    <r>
      <rPr>
        <sz val="10"/>
        <color theme="1"/>
        <rFont val="Times New Roman"/>
        <family val="1"/>
      </rPr>
      <t xml:space="preserve"> We have assumed that 85 percent of respondents will report no deviation.</t>
    </r>
  </si>
  <si>
    <r>
      <t xml:space="preserve">f </t>
    </r>
    <r>
      <rPr>
        <sz val="10"/>
        <color theme="1"/>
        <rFont val="Times New Roman"/>
        <family val="1"/>
      </rPr>
      <t xml:space="preserve"> We have assumed that 10 percent of respondents will have a startup, shutdown, or malfunction occur that is not managed according to the regulation.</t>
    </r>
  </si>
  <si>
    <r>
      <t xml:space="preserve">Plants per year </t>
    </r>
    <r>
      <rPr>
        <b/>
        <vertAlign val="superscript"/>
        <sz val="10"/>
        <color theme="1"/>
        <rFont val="Times New Roman"/>
        <family val="1"/>
      </rPr>
      <t>a</t>
    </r>
  </si>
  <si>
    <r>
      <t>b</t>
    </r>
    <r>
      <rPr>
        <sz val="10"/>
        <color theme="1"/>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</si>
  <si>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r>
      <t xml:space="preserve"> b</t>
    </r>
    <r>
      <rPr>
        <sz val="10"/>
        <color theme="1"/>
        <rFont val="Times New Roman"/>
        <family val="1"/>
      </rPr>
      <t xml:space="preserve">  This cost is based on the following labor rates which have been increased by 60 percent to account for the benefit package available to government employees: $64.80 Managerial rate (GS-13, Step 5, $40.50 + 60%), $48.08 Technical rate (GS-12, Step 1, $30.05+ 60%), and $26.02 Clerical rate (GS-6, Step 3, $16.26 + 60).  These rates are from the Office of Personnel Management (OPM) 2017 General Schedule which excludes locality rates of pay.</t>
    </r>
  </si>
  <si>
    <r>
      <t xml:space="preserve">TOTAL ANNUAL BURDEN AND COST (rounded) </t>
    </r>
    <r>
      <rPr>
        <b/>
        <vertAlign val="superscript"/>
        <sz val="10"/>
        <color theme="1"/>
        <rFont val="Times New Roman"/>
        <family val="1"/>
      </rPr>
      <t>g</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</si>
  <si>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</si>
  <si>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r>
      <t xml:space="preserve">Semiannual report of deviation </t>
    </r>
    <r>
      <rPr>
        <vertAlign val="superscript"/>
        <sz val="10"/>
        <color theme="1"/>
        <rFont val="Times New Roman"/>
        <family val="1"/>
      </rPr>
      <t>d</t>
    </r>
  </si>
  <si>
    <t>responses</t>
  </si>
  <si>
    <t>hr/response</t>
  </si>
  <si>
    <r>
      <t>a</t>
    </r>
    <r>
      <rPr>
        <sz val="10"/>
        <color theme="1"/>
        <rFont val="Times New Roman"/>
        <family val="1"/>
      </rPr>
      <t xml:space="preserve">  We have assumed that there are 2 existing sources, and that no additional new or reconstructed sources will become subject to the rule over the next three years.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</si>
</sst>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8" formatCode="&quot;$&quot;#,##0.00_);[Red]\(&quot;$&quot;#,##0.00\)"/>
  </numFmts>
  <fonts count="10" x14ac:knownFonts="1">
    <font>
      <sz val="11"/>
      <color theme="1"/>
      <name val="Calibri"/>
      <family val="2"/>
      <scheme val="minor"/>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i/>
      <sz val="10"/>
      <color theme="1"/>
      <name val="Times New Roman"/>
      <family val="1"/>
    </font>
    <font>
      <vertAlign val="superscript"/>
      <sz val="12"/>
      <color theme="1"/>
      <name val="Times New Roman"/>
      <family val="1"/>
    </font>
    <font>
      <sz val="10"/>
      <color theme="1"/>
      <name val="Calibri"/>
      <family val="2"/>
      <scheme val="minor"/>
    </font>
    <font>
      <sz val="10"/>
      <color theme="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1" fillId="0" borderId="0" xfId="0" applyFont="1" applyAlignment="1"/>
    <xf numFmtId="0" fontId="2" fillId="0" borderId="1" xfId="0" applyFont="1" applyBorder="1" applyAlignment="1">
      <alignment wrapText="1"/>
    </xf>
    <xf numFmtId="0" fontId="4" fillId="0" borderId="1" xfId="0" applyFont="1" applyBorder="1" applyAlignment="1">
      <alignment wrapText="1"/>
    </xf>
    <xf numFmtId="6" fontId="4" fillId="0" borderId="1" xfId="0" applyNumberFormat="1" applyFont="1" applyBorder="1" applyAlignment="1">
      <alignment wrapText="1"/>
    </xf>
    <xf numFmtId="8" fontId="4" fillId="0" borderId="1" xfId="0" applyNumberFormat="1" applyFont="1" applyBorder="1" applyAlignment="1">
      <alignment wrapText="1"/>
    </xf>
    <xf numFmtId="6" fontId="2" fillId="0" borderId="1" xfId="0" applyNumberFormat="1" applyFont="1" applyBorder="1" applyAlignment="1">
      <alignment wrapText="1"/>
    </xf>
    <xf numFmtId="0" fontId="2" fillId="0" borderId="1" xfId="0" applyFont="1" applyBorder="1" applyAlignment="1">
      <alignment horizontal="center" vertical="center" wrapText="1"/>
    </xf>
    <xf numFmtId="0" fontId="4" fillId="0" borderId="1" xfId="0" applyFont="1" applyBorder="1" applyAlignment="1">
      <alignment horizontal="center" wrapText="1"/>
    </xf>
    <xf numFmtId="0" fontId="6" fillId="0" borderId="1" xfId="0" applyFont="1" applyBorder="1" applyAlignment="1">
      <alignment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wrapText="1" indent="1"/>
    </xf>
    <xf numFmtId="0" fontId="4" fillId="0" borderId="1" xfId="0" applyFont="1" applyBorder="1" applyAlignment="1">
      <alignment horizontal="left" wrapText="1" indent="2"/>
    </xf>
    <xf numFmtId="0" fontId="4" fillId="0" borderId="1" xfId="0" applyFont="1" applyBorder="1" applyAlignment="1">
      <alignment horizontal="right" wrapText="1"/>
    </xf>
    <xf numFmtId="0" fontId="4" fillId="0" borderId="1" xfId="0" applyFont="1" applyBorder="1" applyAlignment="1">
      <alignment horizontal="right" vertical="center" wrapText="1"/>
    </xf>
    <xf numFmtId="8" fontId="4" fillId="0" borderId="1" xfId="0" applyNumberFormat="1" applyFont="1" applyBorder="1" applyAlignment="1">
      <alignment horizontal="right" vertical="center" wrapText="1"/>
    </xf>
    <xf numFmtId="6" fontId="2" fillId="0" borderId="1" xfId="0" applyNumberFormat="1" applyFont="1" applyBorder="1" applyAlignment="1">
      <alignment horizontal="right" vertical="center" wrapText="1"/>
    </xf>
    <xf numFmtId="0" fontId="2" fillId="0" borderId="0" xfId="0" applyFont="1" applyAlignment="1"/>
    <xf numFmtId="0" fontId="7" fillId="0" borderId="0" xfId="0" applyFont="1" applyAlignment="1"/>
    <xf numFmtId="0" fontId="8" fillId="0" borderId="0" xfId="0" applyFont="1"/>
    <xf numFmtId="0" fontId="5" fillId="0" borderId="0" xfId="0" applyFont="1" applyAlignment="1"/>
    <xf numFmtId="3" fontId="2" fillId="0" borderId="1" xfId="0" applyNumberFormat="1" applyFont="1" applyBorder="1" applyAlignment="1">
      <alignment horizontal="center" vertical="center" wrapText="1"/>
    </xf>
    <xf numFmtId="0" fontId="9" fillId="0" borderId="0" xfId="0" applyFont="1"/>
    <xf numFmtId="0" fontId="2" fillId="0" borderId="1" xfId="0" applyFont="1" applyBorder="1" applyAlignment="1">
      <alignment horizontal="left" vertical="center" wrapText="1"/>
    </xf>
    <xf numFmtId="1" fontId="8" fillId="0" borderId="0" xfId="0"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workbookViewId="0"/>
  </sheetViews>
  <sheetFormatPr defaultColWidth="9.140625" defaultRowHeight="12.75" x14ac:dyDescent="0.2"/>
  <cols>
    <col min="1" max="1" width="63" style="21" customWidth="1"/>
    <col min="2" max="2" width="10.7109375" style="21" customWidth="1"/>
    <col min="3" max="3" width="12.140625" style="21" customWidth="1"/>
    <col min="4" max="4" width="10.85546875" style="21" customWidth="1"/>
    <col min="5" max="5" width="13.5703125" style="21" customWidth="1"/>
    <col min="6" max="6" width="11.140625" style="21" customWidth="1"/>
    <col min="7" max="7" width="13.5703125" style="21" customWidth="1"/>
    <col min="8" max="8" width="12.85546875" style="21" customWidth="1"/>
    <col min="9" max="9" width="11" style="21" customWidth="1"/>
    <col min="10" max="16384" width="9.140625" style="21"/>
  </cols>
  <sheetData>
    <row r="1" spans="1:9" x14ac:dyDescent="0.2">
      <c r="A1" s="19" t="s">
        <v>0</v>
      </c>
    </row>
    <row r="2" spans="1:9" x14ac:dyDescent="0.2">
      <c r="F2" s="21">
        <v>108.28</v>
      </c>
      <c r="G2" s="21">
        <v>144.33000000000001</v>
      </c>
      <c r="H2" s="21">
        <v>53.34</v>
      </c>
    </row>
    <row r="3" spans="1:9" x14ac:dyDescent="0.2">
      <c r="A3" s="27" t="s">
        <v>1</v>
      </c>
      <c r="B3" s="7" t="s">
        <v>2</v>
      </c>
      <c r="C3" s="7" t="s">
        <v>3</v>
      </c>
      <c r="D3" s="7" t="s">
        <v>4</v>
      </c>
      <c r="E3" s="7" t="s">
        <v>5</v>
      </c>
      <c r="F3" s="7" t="s">
        <v>6</v>
      </c>
      <c r="G3" s="7" t="s">
        <v>7</v>
      </c>
      <c r="H3" s="7" t="s">
        <v>8</v>
      </c>
      <c r="I3" s="7" t="s">
        <v>9</v>
      </c>
    </row>
    <row r="4" spans="1:9" ht="64.5" customHeight="1" x14ac:dyDescent="0.2">
      <c r="A4" s="28"/>
      <c r="B4" s="7" t="s">
        <v>10</v>
      </c>
      <c r="C4" s="7" t="s">
        <v>11</v>
      </c>
      <c r="D4" s="7" t="s">
        <v>30</v>
      </c>
      <c r="E4" s="7" t="s">
        <v>12</v>
      </c>
      <c r="F4" s="7" t="s">
        <v>31</v>
      </c>
      <c r="G4" s="7" t="s">
        <v>32</v>
      </c>
      <c r="H4" s="7" t="s">
        <v>33</v>
      </c>
      <c r="I4" s="7" t="s">
        <v>34</v>
      </c>
    </row>
    <row r="5" spans="1:9" x14ac:dyDescent="0.2">
      <c r="A5" s="3" t="s">
        <v>13</v>
      </c>
      <c r="B5" s="8" t="s">
        <v>14</v>
      </c>
      <c r="C5" s="8" t="s">
        <v>15</v>
      </c>
      <c r="D5" s="8" t="s">
        <v>15</v>
      </c>
      <c r="E5" s="8" t="s">
        <v>15</v>
      </c>
      <c r="F5" s="8" t="s">
        <v>15</v>
      </c>
      <c r="G5" s="8" t="s">
        <v>15</v>
      </c>
      <c r="H5" s="8" t="s">
        <v>15</v>
      </c>
      <c r="I5" s="3" t="s">
        <v>15</v>
      </c>
    </row>
    <row r="6" spans="1:9" x14ac:dyDescent="0.2">
      <c r="A6" s="3" t="s">
        <v>16</v>
      </c>
      <c r="B6" s="8" t="s">
        <v>14</v>
      </c>
      <c r="C6" s="8" t="s">
        <v>15</v>
      </c>
      <c r="D6" s="8" t="s">
        <v>15</v>
      </c>
      <c r="E6" s="8" t="s">
        <v>15</v>
      </c>
      <c r="F6" s="8" t="s">
        <v>15</v>
      </c>
      <c r="G6" s="8" t="s">
        <v>15</v>
      </c>
      <c r="H6" s="8" t="s">
        <v>15</v>
      </c>
      <c r="I6" s="3" t="s">
        <v>15</v>
      </c>
    </row>
    <row r="7" spans="1:9" x14ac:dyDescent="0.2">
      <c r="A7" s="3" t="s">
        <v>17</v>
      </c>
      <c r="B7" s="8">
        <v>54</v>
      </c>
      <c r="C7" s="8">
        <v>1</v>
      </c>
      <c r="D7" s="8">
        <f>+B7*C7</f>
        <v>54</v>
      </c>
      <c r="E7" s="8">
        <v>0</v>
      </c>
      <c r="F7" s="8">
        <f>+D7*E7</f>
        <v>0</v>
      </c>
      <c r="G7" s="8">
        <f>+F7*0.05</f>
        <v>0</v>
      </c>
      <c r="H7" s="8">
        <f>+F7*0.1</f>
        <v>0</v>
      </c>
      <c r="I7" s="4">
        <f>+$F$2*F7+$G$2*G7+$H$2*H7</f>
        <v>0</v>
      </c>
    </row>
    <row r="8" spans="1:9" x14ac:dyDescent="0.2">
      <c r="A8" s="3" t="s">
        <v>35</v>
      </c>
      <c r="B8" s="8" t="s">
        <v>15</v>
      </c>
      <c r="C8" s="8" t="s">
        <v>15</v>
      </c>
      <c r="D8" s="8"/>
      <c r="E8" s="8"/>
      <c r="F8" s="8"/>
      <c r="G8" s="8"/>
      <c r="H8" s="8"/>
      <c r="I8" s="3"/>
    </row>
    <row r="9" spans="1:9" ht="15.75" x14ac:dyDescent="0.2">
      <c r="A9" s="13" t="s">
        <v>46</v>
      </c>
      <c r="B9" s="8">
        <v>0.5</v>
      </c>
      <c r="C9" s="8">
        <v>1</v>
      </c>
      <c r="D9" s="8">
        <f t="shared" ref="D9:D35" si="0">+B9*C9</f>
        <v>0.5</v>
      </c>
      <c r="E9" s="8">
        <v>2</v>
      </c>
      <c r="F9" s="8">
        <f t="shared" ref="F9:F22" si="1">+D9*E9</f>
        <v>1</v>
      </c>
      <c r="G9" s="8">
        <f t="shared" ref="G9:G22" si="2">+F9*0.05</f>
        <v>0.05</v>
      </c>
      <c r="H9" s="8">
        <f t="shared" ref="H9:H22" si="3">+F9*0.1</f>
        <v>0.1</v>
      </c>
      <c r="I9" s="5">
        <f t="shared" ref="I9:I22" si="4">+$F$2*F9+$G$2*G9+$H$2*H9</f>
        <v>120.8305</v>
      </c>
    </row>
    <row r="10" spans="1:9" x14ac:dyDescent="0.2">
      <c r="A10" s="13" t="s">
        <v>36</v>
      </c>
      <c r="B10" s="8" t="s">
        <v>15</v>
      </c>
      <c r="C10" s="8" t="s">
        <v>15</v>
      </c>
      <c r="D10" s="8"/>
      <c r="E10" s="8"/>
      <c r="F10" s="8"/>
      <c r="G10" s="8"/>
      <c r="H10" s="8"/>
      <c r="I10" s="3"/>
    </row>
    <row r="11" spans="1:9" x14ac:dyDescent="0.2">
      <c r="A11" s="14" t="s">
        <v>18</v>
      </c>
      <c r="B11" s="8">
        <v>32</v>
      </c>
      <c r="C11" s="8">
        <v>1</v>
      </c>
      <c r="D11" s="8">
        <f t="shared" si="0"/>
        <v>32</v>
      </c>
      <c r="E11" s="8">
        <v>0</v>
      </c>
      <c r="F11" s="8">
        <f t="shared" si="1"/>
        <v>0</v>
      </c>
      <c r="G11" s="8">
        <f t="shared" si="2"/>
        <v>0</v>
      </c>
      <c r="H11" s="8">
        <f t="shared" si="3"/>
        <v>0</v>
      </c>
      <c r="I11" s="4">
        <f t="shared" si="4"/>
        <v>0</v>
      </c>
    </row>
    <row r="12" spans="1:9" x14ac:dyDescent="0.2">
      <c r="A12" s="13" t="s">
        <v>37</v>
      </c>
      <c r="B12" s="8" t="s">
        <v>19</v>
      </c>
      <c r="C12" s="8" t="s">
        <v>15</v>
      </c>
      <c r="D12" s="8"/>
      <c r="E12" s="8"/>
      <c r="F12" s="8"/>
      <c r="G12" s="8"/>
      <c r="H12" s="8"/>
      <c r="I12" s="3"/>
    </row>
    <row r="13" spans="1:9" x14ac:dyDescent="0.2">
      <c r="A13" s="13" t="s">
        <v>38</v>
      </c>
      <c r="B13" s="8" t="s">
        <v>20</v>
      </c>
      <c r="C13" s="8" t="s">
        <v>15</v>
      </c>
      <c r="D13" s="8"/>
      <c r="E13" s="8"/>
      <c r="F13" s="8"/>
      <c r="G13" s="8"/>
      <c r="H13" s="8"/>
      <c r="I13" s="3"/>
    </row>
    <row r="14" spans="1:9" x14ac:dyDescent="0.2">
      <c r="A14" s="13" t="s">
        <v>39</v>
      </c>
      <c r="B14" s="8" t="s">
        <v>15</v>
      </c>
      <c r="C14" s="8" t="s">
        <v>15</v>
      </c>
      <c r="D14" s="8"/>
      <c r="E14" s="8"/>
      <c r="F14" s="8"/>
      <c r="G14" s="8"/>
      <c r="H14" s="8"/>
      <c r="I14" s="3"/>
    </row>
    <row r="15" spans="1:9" x14ac:dyDescent="0.2">
      <c r="A15" s="14" t="s">
        <v>21</v>
      </c>
      <c r="B15" s="8">
        <v>2</v>
      </c>
      <c r="C15" s="8">
        <v>1</v>
      </c>
      <c r="D15" s="8">
        <f t="shared" si="0"/>
        <v>2</v>
      </c>
      <c r="E15" s="8">
        <v>0</v>
      </c>
      <c r="F15" s="8">
        <f t="shared" si="1"/>
        <v>0</v>
      </c>
      <c r="G15" s="8">
        <f t="shared" si="2"/>
        <v>0</v>
      </c>
      <c r="H15" s="8">
        <f t="shared" si="3"/>
        <v>0</v>
      </c>
      <c r="I15" s="4">
        <f t="shared" si="4"/>
        <v>0</v>
      </c>
    </row>
    <row r="16" spans="1:9" x14ac:dyDescent="0.2">
      <c r="A16" s="14" t="s">
        <v>22</v>
      </c>
      <c r="B16" s="8">
        <v>2</v>
      </c>
      <c r="C16" s="8">
        <v>1</v>
      </c>
      <c r="D16" s="8">
        <f t="shared" si="0"/>
        <v>2</v>
      </c>
      <c r="E16" s="8">
        <v>0</v>
      </c>
      <c r="F16" s="8">
        <f t="shared" si="1"/>
        <v>0</v>
      </c>
      <c r="G16" s="8">
        <f t="shared" si="2"/>
        <v>0</v>
      </c>
      <c r="H16" s="8">
        <f t="shared" si="3"/>
        <v>0</v>
      </c>
      <c r="I16" s="4">
        <f t="shared" si="4"/>
        <v>0</v>
      </c>
    </row>
    <row r="17" spans="1:9" x14ac:dyDescent="0.2">
      <c r="A17" s="14" t="s">
        <v>23</v>
      </c>
      <c r="B17" s="8">
        <v>2</v>
      </c>
      <c r="C17" s="8">
        <v>1</v>
      </c>
      <c r="D17" s="8">
        <f t="shared" si="0"/>
        <v>2</v>
      </c>
      <c r="E17" s="8">
        <v>0</v>
      </c>
      <c r="F17" s="8">
        <f t="shared" si="1"/>
        <v>0</v>
      </c>
      <c r="G17" s="8">
        <f t="shared" si="2"/>
        <v>0</v>
      </c>
      <c r="H17" s="8">
        <f t="shared" si="3"/>
        <v>0</v>
      </c>
      <c r="I17" s="4">
        <f t="shared" si="4"/>
        <v>0</v>
      </c>
    </row>
    <row r="18" spans="1:9" x14ac:dyDescent="0.2">
      <c r="A18" s="14" t="s">
        <v>24</v>
      </c>
      <c r="B18" s="8">
        <v>2</v>
      </c>
      <c r="C18" s="8">
        <v>1</v>
      </c>
      <c r="D18" s="8">
        <f t="shared" si="0"/>
        <v>2</v>
      </c>
      <c r="E18" s="8">
        <v>0</v>
      </c>
      <c r="F18" s="8">
        <f t="shared" si="1"/>
        <v>0</v>
      </c>
      <c r="G18" s="8">
        <f t="shared" si="2"/>
        <v>0</v>
      </c>
      <c r="H18" s="8">
        <f t="shared" si="3"/>
        <v>0</v>
      </c>
      <c r="I18" s="4">
        <f t="shared" si="4"/>
        <v>0</v>
      </c>
    </row>
    <row r="19" spans="1:9" x14ac:dyDescent="0.2">
      <c r="A19" s="14" t="s">
        <v>25</v>
      </c>
      <c r="B19" s="8">
        <v>4</v>
      </c>
      <c r="C19" s="8">
        <v>1</v>
      </c>
      <c r="D19" s="8">
        <f t="shared" si="0"/>
        <v>4</v>
      </c>
      <c r="E19" s="8">
        <v>0</v>
      </c>
      <c r="F19" s="8">
        <f t="shared" si="1"/>
        <v>0</v>
      </c>
      <c r="G19" s="8">
        <f t="shared" si="2"/>
        <v>0</v>
      </c>
      <c r="H19" s="8">
        <f t="shared" si="3"/>
        <v>0</v>
      </c>
      <c r="I19" s="4">
        <f t="shared" si="4"/>
        <v>0</v>
      </c>
    </row>
    <row r="20" spans="1:9" ht="15.75" x14ac:dyDescent="0.2">
      <c r="A20" s="14" t="s">
        <v>87</v>
      </c>
      <c r="B20" s="8">
        <v>8</v>
      </c>
      <c r="C20" s="8">
        <v>2</v>
      </c>
      <c r="D20" s="8">
        <f t="shared" si="0"/>
        <v>16</v>
      </c>
      <c r="E20" s="8">
        <f>2*0.15</f>
        <v>0.3</v>
      </c>
      <c r="F20" s="8">
        <f t="shared" si="1"/>
        <v>4.8</v>
      </c>
      <c r="G20" s="8">
        <f t="shared" si="2"/>
        <v>0.24</v>
      </c>
      <c r="H20" s="8">
        <f t="shared" si="3"/>
        <v>0.48</v>
      </c>
      <c r="I20" s="5">
        <f t="shared" si="4"/>
        <v>579.9864</v>
      </c>
    </row>
    <row r="21" spans="1:9" ht="15.75" x14ac:dyDescent="0.2">
      <c r="A21" s="14" t="s">
        <v>47</v>
      </c>
      <c r="B21" s="8">
        <v>8</v>
      </c>
      <c r="C21" s="8">
        <v>2</v>
      </c>
      <c r="D21" s="8">
        <f t="shared" si="0"/>
        <v>16</v>
      </c>
      <c r="E21" s="8">
        <v>1.7</v>
      </c>
      <c r="F21" s="8">
        <f t="shared" si="1"/>
        <v>27.2</v>
      </c>
      <c r="G21" s="8">
        <f t="shared" si="2"/>
        <v>1.36</v>
      </c>
      <c r="H21" s="8">
        <f t="shared" si="3"/>
        <v>2.72</v>
      </c>
      <c r="I21" s="5">
        <f t="shared" si="4"/>
        <v>3286.5895999999998</v>
      </c>
    </row>
    <row r="22" spans="1:9" ht="15.75" x14ac:dyDescent="0.2">
      <c r="A22" s="14" t="s">
        <v>48</v>
      </c>
      <c r="B22" s="8">
        <v>8</v>
      </c>
      <c r="C22" s="8">
        <v>2</v>
      </c>
      <c r="D22" s="8">
        <f t="shared" si="0"/>
        <v>16</v>
      </c>
      <c r="E22" s="8">
        <v>0.2</v>
      </c>
      <c r="F22" s="8">
        <f t="shared" si="1"/>
        <v>3.2</v>
      </c>
      <c r="G22" s="8">
        <f t="shared" si="2"/>
        <v>0.16000000000000003</v>
      </c>
      <c r="H22" s="8">
        <f t="shared" si="3"/>
        <v>0.32000000000000006</v>
      </c>
      <c r="I22" s="5">
        <f t="shared" si="4"/>
        <v>386.65760000000006</v>
      </c>
    </row>
    <row r="23" spans="1:9" ht="13.5" x14ac:dyDescent="0.25">
      <c r="A23" s="9" t="s">
        <v>26</v>
      </c>
      <c r="B23" s="9"/>
      <c r="C23" s="9"/>
      <c r="D23" s="8"/>
      <c r="E23" s="9"/>
      <c r="F23" s="29">
        <f>SUM(F5:H22)</f>
        <v>41.629999999999995</v>
      </c>
      <c r="G23" s="29"/>
      <c r="H23" s="29"/>
      <c r="I23" s="6">
        <f>SUM(I5:I22)</f>
        <v>4374.0641000000005</v>
      </c>
    </row>
    <row r="24" spans="1:9" x14ac:dyDescent="0.2">
      <c r="A24" s="3" t="s">
        <v>27</v>
      </c>
      <c r="B24" s="3" t="s">
        <v>15</v>
      </c>
      <c r="C24" s="3" t="s">
        <v>15</v>
      </c>
      <c r="D24" s="8"/>
      <c r="E24" s="3" t="s">
        <v>15</v>
      </c>
      <c r="F24" s="3" t="s">
        <v>15</v>
      </c>
      <c r="G24" s="3" t="s">
        <v>15</v>
      </c>
      <c r="H24" s="3" t="s">
        <v>15</v>
      </c>
      <c r="I24" s="15" t="s">
        <v>15</v>
      </c>
    </row>
    <row r="25" spans="1:9" ht="15.75" x14ac:dyDescent="0.2">
      <c r="A25" s="13" t="s">
        <v>46</v>
      </c>
      <c r="B25" s="10">
        <v>4</v>
      </c>
      <c r="C25" s="10">
        <v>1</v>
      </c>
      <c r="D25" s="8">
        <f t="shared" si="0"/>
        <v>4</v>
      </c>
      <c r="E25" s="10">
        <v>2</v>
      </c>
      <c r="F25" s="10">
        <f t="shared" ref="F25" si="5">+D25*E25</f>
        <v>8</v>
      </c>
      <c r="G25" s="10">
        <f t="shared" ref="G25:G35" si="6">+F25*0.05</f>
        <v>0.4</v>
      </c>
      <c r="H25" s="10">
        <f t="shared" ref="H25" si="7">+F25*0.1</f>
        <v>0.8</v>
      </c>
      <c r="I25" s="17">
        <f t="shared" ref="I25" si="8">+$F$2*F25+$G$2*G25+$H$2*H25</f>
        <v>966.64400000000001</v>
      </c>
    </row>
    <row r="26" spans="1:9" x14ac:dyDescent="0.2">
      <c r="A26" s="13" t="s">
        <v>40</v>
      </c>
      <c r="B26" s="10" t="s">
        <v>28</v>
      </c>
      <c r="C26" s="10" t="s">
        <v>15</v>
      </c>
      <c r="D26" s="8"/>
      <c r="E26" s="10"/>
      <c r="F26" s="10"/>
      <c r="G26" s="10"/>
      <c r="H26" s="10"/>
      <c r="I26" s="16"/>
    </row>
    <row r="27" spans="1:9" x14ac:dyDescent="0.2">
      <c r="A27" s="13" t="s">
        <v>41</v>
      </c>
      <c r="B27" s="10" t="s">
        <v>28</v>
      </c>
      <c r="C27" s="10" t="s">
        <v>15</v>
      </c>
      <c r="D27" s="8"/>
      <c r="E27" s="10"/>
      <c r="F27" s="10"/>
      <c r="G27" s="10"/>
      <c r="H27" s="10"/>
      <c r="I27" s="16"/>
    </row>
    <row r="28" spans="1:9" x14ac:dyDescent="0.2">
      <c r="A28" s="13" t="s">
        <v>42</v>
      </c>
      <c r="B28" s="10" t="s">
        <v>28</v>
      </c>
      <c r="C28" s="10" t="s">
        <v>15</v>
      </c>
      <c r="D28" s="8"/>
      <c r="E28" s="10"/>
      <c r="F28" s="10"/>
      <c r="G28" s="10"/>
      <c r="H28" s="10"/>
      <c r="I28" s="16"/>
    </row>
    <row r="29" spans="1:9" x14ac:dyDescent="0.2">
      <c r="A29" s="13" t="s">
        <v>43</v>
      </c>
      <c r="B29" s="10" t="s">
        <v>15</v>
      </c>
      <c r="C29" s="10" t="s">
        <v>15</v>
      </c>
      <c r="D29" s="8"/>
      <c r="E29" s="10"/>
      <c r="F29" s="10"/>
      <c r="G29" s="10"/>
      <c r="H29" s="10"/>
      <c r="I29" s="16"/>
    </row>
    <row r="30" spans="1:9" ht="15.75" x14ac:dyDescent="0.2">
      <c r="A30" s="14" t="s">
        <v>49</v>
      </c>
      <c r="B30" s="10">
        <v>3.3000000000000002E-2</v>
      </c>
      <c r="C30" s="11">
        <v>2600</v>
      </c>
      <c r="D30" s="8">
        <f t="shared" si="0"/>
        <v>85.8</v>
      </c>
      <c r="E30" s="10">
        <v>2</v>
      </c>
      <c r="F30" s="10">
        <f t="shared" ref="F30:F35" si="9">+D30*E30</f>
        <v>171.6</v>
      </c>
      <c r="G30" s="10">
        <f t="shared" si="6"/>
        <v>8.58</v>
      </c>
      <c r="H30" s="10">
        <f t="shared" ref="H30:H35" si="10">+F30*0.1</f>
        <v>17.16</v>
      </c>
      <c r="I30" s="17">
        <f t="shared" ref="I30:I35" si="11">+$F$2*F30+$G$2*G30+$H$2*H30</f>
        <v>20734.513799999997</v>
      </c>
    </row>
    <row r="31" spans="1:9" ht="15.75" x14ac:dyDescent="0.2">
      <c r="A31" s="14" t="s">
        <v>50</v>
      </c>
      <c r="B31" s="10">
        <v>2</v>
      </c>
      <c r="C31" s="10">
        <v>52</v>
      </c>
      <c r="D31" s="8">
        <f t="shared" si="0"/>
        <v>104</v>
      </c>
      <c r="E31" s="10">
        <v>2</v>
      </c>
      <c r="F31" s="10">
        <f t="shared" si="9"/>
        <v>208</v>
      </c>
      <c r="G31" s="10">
        <f t="shared" si="6"/>
        <v>10.4</v>
      </c>
      <c r="H31" s="10">
        <f t="shared" si="10"/>
        <v>20.8</v>
      </c>
      <c r="I31" s="17">
        <f t="shared" si="11"/>
        <v>25132.744000000002</v>
      </c>
    </row>
    <row r="32" spans="1:9" ht="15.75" x14ac:dyDescent="0.2">
      <c r="A32" s="14" t="s">
        <v>51</v>
      </c>
      <c r="B32" s="10">
        <v>1</v>
      </c>
      <c r="C32" s="10">
        <v>52</v>
      </c>
      <c r="D32" s="8">
        <f t="shared" si="0"/>
        <v>52</v>
      </c>
      <c r="E32" s="10">
        <v>2</v>
      </c>
      <c r="F32" s="10">
        <f t="shared" si="9"/>
        <v>104</v>
      </c>
      <c r="G32" s="10">
        <f t="shared" si="6"/>
        <v>5.2</v>
      </c>
      <c r="H32" s="10">
        <f t="shared" si="10"/>
        <v>10.4</v>
      </c>
      <c r="I32" s="17">
        <f t="shared" si="11"/>
        <v>12566.372000000001</v>
      </c>
    </row>
    <row r="33" spans="1:12" ht="15.75" x14ac:dyDescent="0.2">
      <c r="A33" s="14" t="s">
        <v>52</v>
      </c>
      <c r="B33" s="10">
        <v>0.25</v>
      </c>
      <c r="C33" s="10">
        <v>5</v>
      </c>
      <c r="D33" s="8">
        <f t="shared" si="0"/>
        <v>1.25</v>
      </c>
      <c r="E33" s="10">
        <v>2</v>
      </c>
      <c r="F33" s="10">
        <f t="shared" si="9"/>
        <v>2.5</v>
      </c>
      <c r="G33" s="10">
        <f t="shared" si="6"/>
        <v>0.125</v>
      </c>
      <c r="H33" s="10">
        <f t="shared" si="10"/>
        <v>0.25</v>
      </c>
      <c r="I33" s="17">
        <f t="shared" si="11"/>
        <v>302.07624999999996</v>
      </c>
    </row>
    <row r="34" spans="1:12" ht="15.75" x14ac:dyDescent="0.2">
      <c r="A34" s="13" t="s">
        <v>53</v>
      </c>
      <c r="B34" s="10">
        <v>20</v>
      </c>
      <c r="C34" s="10">
        <v>1</v>
      </c>
      <c r="D34" s="8">
        <f t="shared" si="0"/>
        <v>20</v>
      </c>
      <c r="E34" s="10">
        <v>2</v>
      </c>
      <c r="F34" s="10">
        <f t="shared" si="9"/>
        <v>40</v>
      </c>
      <c r="G34" s="10">
        <f t="shared" si="6"/>
        <v>2</v>
      </c>
      <c r="H34" s="10">
        <f t="shared" si="10"/>
        <v>4</v>
      </c>
      <c r="I34" s="17">
        <f t="shared" si="11"/>
        <v>4833.2199999999993</v>
      </c>
    </row>
    <row r="35" spans="1:12" ht="15.75" x14ac:dyDescent="0.2">
      <c r="A35" s="13" t="s">
        <v>54</v>
      </c>
      <c r="B35" s="10">
        <v>0.25</v>
      </c>
      <c r="C35" s="10">
        <v>5</v>
      </c>
      <c r="D35" s="8">
        <f t="shared" si="0"/>
        <v>1.25</v>
      </c>
      <c r="E35" s="10">
        <v>2</v>
      </c>
      <c r="F35" s="10">
        <f t="shared" si="9"/>
        <v>2.5</v>
      </c>
      <c r="G35" s="10">
        <f t="shared" si="6"/>
        <v>0.125</v>
      </c>
      <c r="H35" s="10">
        <f t="shared" si="10"/>
        <v>0.25</v>
      </c>
      <c r="I35" s="17">
        <f t="shared" si="11"/>
        <v>302.07624999999996</v>
      </c>
    </row>
    <row r="36" spans="1:12" x14ac:dyDescent="0.2">
      <c r="A36" s="13" t="s">
        <v>44</v>
      </c>
      <c r="B36" s="10" t="s">
        <v>14</v>
      </c>
      <c r="C36" s="10" t="s">
        <v>15</v>
      </c>
      <c r="D36" s="10" t="s">
        <v>15</v>
      </c>
      <c r="E36" s="10" t="s">
        <v>15</v>
      </c>
      <c r="F36" s="10" t="s">
        <v>15</v>
      </c>
      <c r="G36" s="7" t="s">
        <v>15</v>
      </c>
      <c r="H36" s="10" t="s">
        <v>15</v>
      </c>
      <c r="I36" s="16" t="s">
        <v>15</v>
      </c>
    </row>
    <row r="37" spans="1:12" ht="13.5" x14ac:dyDescent="0.25">
      <c r="A37" s="9" t="s">
        <v>29</v>
      </c>
      <c r="B37" s="12"/>
      <c r="C37" s="12"/>
      <c r="D37" s="12"/>
      <c r="E37" s="12"/>
      <c r="F37" s="30">
        <f>SUM(F24:H36)</f>
        <v>617.09</v>
      </c>
      <c r="G37" s="30"/>
      <c r="H37" s="30"/>
      <c r="I37" s="18">
        <f>SUM(I24:I36)</f>
        <v>64837.6463</v>
      </c>
      <c r="K37" s="21" t="s">
        <v>88</v>
      </c>
      <c r="L37" s="21" t="s">
        <v>89</v>
      </c>
    </row>
    <row r="38" spans="1:12" ht="15.75" customHeight="1" x14ac:dyDescent="0.2">
      <c r="A38" s="2" t="s">
        <v>57</v>
      </c>
      <c r="B38" s="7"/>
      <c r="C38" s="7"/>
      <c r="D38" s="7"/>
      <c r="E38" s="7"/>
      <c r="F38" s="30">
        <f>ROUND(F23+F37,0)</f>
        <v>659</v>
      </c>
      <c r="G38" s="30"/>
      <c r="H38" s="30"/>
      <c r="I38" s="18">
        <f>+ROUND(I23+I37,-2)</f>
        <v>69200</v>
      </c>
      <c r="K38" s="21">
        <v>4</v>
      </c>
      <c r="L38" s="26">
        <f>F38/K38</f>
        <v>164.75</v>
      </c>
    </row>
    <row r="39" spans="1:12" ht="15.75" customHeight="1" x14ac:dyDescent="0.2">
      <c r="A39" s="2" t="s">
        <v>55</v>
      </c>
      <c r="B39" s="7"/>
      <c r="C39" s="7"/>
      <c r="D39" s="7"/>
      <c r="E39" s="7"/>
      <c r="F39" s="23"/>
      <c r="G39" s="23"/>
      <c r="H39" s="23"/>
      <c r="I39" s="18">
        <v>544</v>
      </c>
    </row>
    <row r="40" spans="1:12" ht="15.75" customHeight="1" x14ac:dyDescent="0.2">
      <c r="A40" s="2" t="s">
        <v>56</v>
      </c>
      <c r="B40" s="7"/>
      <c r="C40" s="7"/>
      <c r="D40" s="7"/>
      <c r="E40" s="7"/>
      <c r="F40" s="23"/>
      <c r="G40" s="23"/>
      <c r="H40" s="23"/>
      <c r="I40" s="18">
        <f>ROUND(I38+I39,-2)</f>
        <v>69700</v>
      </c>
    </row>
    <row r="42" spans="1:12" x14ac:dyDescent="0.2">
      <c r="A42" s="19" t="s">
        <v>45</v>
      </c>
      <c r="I42" s="21">
        <f>+I38*2</f>
        <v>138400</v>
      </c>
    </row>
    <row r="43" spans="1:12" ht="15.75" x14ac:dyDescent="0.2">
      <c r="A43" s="22" t="s">
        <v>90</v>
      </c>
    </row>
    <row r="44" spans="1:12" ht="15.75" x14ac:dyDescent="0.2">
      <c r="A44" s="22" t="s">
        <v>83</v>
      </c>
    </row>
    <row r="45" spans="1:12" ht="15.75" x14ac:dyDescent="0.2">
      <c r="A45" s="22" t="s">
        <v>58</v>
      </c>
    </row>
    <row r="46" spans="1:12" ht="15.75" x14ac:dyDescent="0.2">
      <c r="A46" s="22" t="s">
        <v>59</v>
      </c>
    </row>
    <row r="47" spans="1:12" ht="15.75" x14ac:dyDescent="0.2">
      <c r="A47" s="22" t="s">
        <v>60</v>
      </c>
    </row>
    <row r="48" spans="1:12" ht="15.75" x14ac:dyDescent="0.2">
      <c r="A48" s="22" t="s">
        <v>61</v>
      </c>
    </row>
    <row r="49" spans="1:1" ht="15.75" x14ac:dyDescent="0.2">
      <c r="A49" s="22" t="s">
        <v>62</v>
      </c>
    </row>
    <row r="50" spans="1:1" ht="15.75" x14ac:dyDescent="0.2">
      <c r="A50" s="22" t="s">
        <v>63</v>
      </c>
    </row>
    <row r="51" spans="1:1" ht="15.75" x14ac:dyDescent="0.2">
      <c r="A51" s="22" t="s">
        <v>64</v>
      </c>
    </row>
    <row r="52" spans="1:1" ht="15.75" x14ac:dyDescent="0.2">
      <c r="A52" s="22" t="s">
        <v>65</v>
      </c>
    </row>
    <row r="53" spans="1:1" ht="15.75" x14ac:dyDescent="0.2">
      <c r="A53" s="24" t="s">
        <v>66</v>
      </c>
    </row>
  </sheetData>
  <mergeCells count="4">
    <mergeCell ref="A3:A4"/>
    <mergeCell ref="F23:H23"/>
    <mergeCell ref="F37:H37"/>
    <mergeCell ref="F38:H3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I14" sqref="I14"/>
    </sheetView>
  </sheetViews>
  <sheetFormatPr defaultRowHeight="15" x14ac:dyDescent="0.25"/>
  <cols>
    <col min="1" max="1" width="42" customWidth="1"/>
    <col min="2" max="2" width="12.85546875" bestFit="1" customWidth="1"/>
    <col min="3" max="3" width="11.5703125" customWidth="1"/>
    <col min="4" max="4" width="10.7109375" customWidth="1"/>
    <col min="5" max="5" width="9" customWidth="1"/>
    <col min="6" max="6" width="11" customWidth="1"/>
    <col min="7" max="7" width="11.7109375" customWidth="1"/>
    <col min="8" max="8" width="8.85546875" customWidth="1"/>
    <col min="9" max="9" width="9.28515625" bestFit="1" customWidth="1"/>
  </cols>
  <sheetData>
    <row r="1" spans="1:9" ht="15.75" x14ac:dyDescent="0.25">
      <c r="A1" s="1" t="s">
        <v>67</v>
      </c>
    </row>
    <row r="2" spans="1:9" x14ac:dyDescent="0.25">
      <c r="F2">
        <v>48.08</v>
      </c>
      <c r="G2">
        <v>64.8</v>
      </c>
      <c r="H2">
        <v>26.02</v>
      </c>
    </row>
    <row r="3" spans="1:9" x14ac:dyDescent="0.25">
      <c r="A3" s="32" t="s">
        <v>68</v>
      </c>
      <c r="B3" s="7" t="s">
        <v>2</v>
      </c>
      <c r="C3" s="7" t="s">
        <v>3</v>
      </c>
      <c r="D3" s="7" t="s">
        <v>4</v>
      </c>
      <c r="E3" s="7" t="s">
        <v>5</v>
      </c>
      <c r="F3" s="7" t="s">
        <v>6</v>
      </c>
      <c r="G3" s="7" t="s">
        <v>7</v>
      </c>
      <c r="H3" s="7" t="s">
        <v>8</v>
      </c>
      <c r="I3" s="7" t="s">
        <v>9</v>
      </c>
    </row>
    <row r="4" spans="1:9" ht="63" customHeight="1" x14ac:dyDescent="0.25">
      <c r="A4" s="32"/>
      <c r="B4" s="7" t="s">
        <v>78</v>
      </c>
      <c r="C4" s="7" t="s">
        <v>77</v>
      </c>
      <c r="D4" s="7" t="s">
        <v>76</v>
      </c>
      <c r="E4" s="7" t="s">
        <v>82</v>
      </c>
      <c r="F4" s="7" t="s">
        <v>75</v>
      </c>
      <c r="G4" s="7" t="s">
        <v>74</v>
      </c>
      <c r="H4" s="7" t="s">
        <v>73</v>
      </c>
      <c r="I4" s="7" t="s">
        <v>72</v>
      </c>
    </row>
    <row r="5" spans="1:9" ht="16.5" x14ac:dyDescent="0.25">
      <c r="A5" s="3" t="s">
        <v>69</v>
      </c>
      <c r="B5" s="8">
        <v>48</v>
      </c>
      <c r="C5" s="8">
        <v>1</v>
      </c>
      <c r="D5" s="8">
        <f>+B5*C5</f>
        <v>48</v>
      </c>
      <c r="E5" s="8">
        <v>0.1</v>
      </c>
      <c r="F5" s="8">
        <f>+D5*E5</f>
        <v>4.8000000000000007</v>
      </c>
      <c r="G5" s="8">
        <f>+F5*0.5</f>
        <v>2.4000000000000004</v>
      </c>
      <c r="H5" s="8">
        <f>+F5*0.1</f>
        <v>0.48000000000000009</v>
      </c>
      <c r="I5" s="5">
        <f>+$F$2*F5+$G$2*G5+$H$2*H5</f>
        <v>398.79360000000003</v>
      </c>
    </row>
    <row r="6" spans="1:9" x14ac:dyDescent="0.25">
      <c r="A6" s="3" t="s">
        <v>70</v>
      </c>
      <c r="B6" s="8" t="s">
        <v>15</v>
      </c>
      <c r="C6" s="8" t="s">
        <v>15</v>
      </c>
      <c r="D6" s="8"/>
      <c r="E6" s="8" t="s">
        <v>15</v>
      </c>
      <c r="F6" s="8"/>
      <c r="G6" s="8"/>
      <c r="H6" s="8"/>
      <c r="I6" s="3"/>
    </row>
    <row r="7" spans="1:9" x14ac:dyDescent="0.25">
      <c r="A7" s="13" t="s">
        <v>21</v>
      </c>
      <c r="B7" s="8">
        <v>2</v>
      </c>
      <c r="C7" s="8">
        <v>1</v>
      </c>
      <c r="D7" s="8">
        <f t="shared" ref="D7:D14" si="0">+B7*C7</f>
        <v>2</v>
      </c>
      <c r="E7" s="8">
        <v>0</v>
      </c>
      <c r="F7" s="8">
        <f t="shared" ref="F7:F14" si="1">+D7*E7</f>
        <v>0</v>
      </c>
      <c r="G7" s="8">
        <f t="shared" ref="G7:G14" si="2">+F7*0.5</f>
        <v>0</v>
      </c>
      <c r="H7" s="8">
        <f t="shared" ref="H7:H14" si="3">+F7*0.1</f>
        <v>0</v>
      </c>
      <c r="I7" s="4">
        <f t="shared" ref="I7:I14" si="4">+$F$2*F7+$G$2*G7+$H$2*H7</f>
        <v>0</v>
      </c>
    </row>
    <row r="8" spans="1:9" x14ac:dyDescent="0.25">
      <c r="A8" s="13" t="s">
        <v>71</v>
      </c>
      <c r="B8" s="8">
        <v>2</v>
      </c>
      <c r="C8" s="8">
        <v>1</v>
      </c>
      <c r="D8" s="8">
        <f t="shared" si="0"/>
        <v>2</v>
      </c>
      <c r="E8" s="8">
        <v>0</v>
      </c>
      <c r="F8" s="8">
        <f t="shared" si="1"/>
        <v>0</v>
      </c>
      <c r="G8" s="8">
        <f t="shared" si="2"/>
        <v>0</v>
      </c>
      <c r="H8" s="8">
        <f t="shared" si="3"/>
        <v>0</v>
      </c>
      <c r="I8" s="4">
        <f t="shared" si="4"/>
        <v>0</v>
      </c>
    </row>
    <row r="9" spans="1:9" x14ac:dyDescent="0.25">
      <c r="A9" s="13" t="s">
        <v>23</v>
      </c>
      <c r="B9" s="8">
        <v>2</v>
      </c>
      <c r="C9" s="8">
        <v>1</v>
      </c>
      <c r="D9" s="8">
        <f t="shared" si="0"/>
        <v>2</v>
      </c>
      <c r="E9" s="8">
        <v>0</v>
      </c>
      <c r="F9" s="8">
        <f t="shared" si="1"/>
        <v>0</v>
      </c>
      <c r="G9" s="8">
        <f t="shared" si="2"/>
        <v>0</v>
      </c>
      <c r="H9" s="8">
        <f t="shared" si="3"/>
        <v>0</v>
      </c>
      <c r="I9" s="4">
        <f t="shared" si="4"/>
        <v>0</v>
      </c>
    </row>
    <row r="10" spans="1:9" x14ac:dyDescent="0.25">
      <c r="A10" s="13" t="s">
        <v>24</v>
      </c>
      <c r="B10" s="8">
        <v>2</v>
      </c>
      <c r="C10" s="8">
        <v>1</v>
      </c>
      <c r="D10" s="8">
        <f t="shared" si="0"/>
        <v>2</v>
      </c>
      <c r="E10" s="8">
        <v>0</v>
      </c>
      <c r="F10" s="8">
        <f t="shared" si="1"/>
        <v>0</v>
      </c>
      <c r="G10" s="8">
        <f t="shared" si="2"/>
        <v>0</v>
      </c>
      <c r="H10" s="8">
        <f t="shared" si="3"/>
        <v>0</v>
      </c>
      <c r="I10" s="4">
        <f t="shared" si="4"/>
        <v>0</v>
      </c>
    </row>
    <row r="11" spans="1:9" x14ac:dyDescent="0.25">
      <c r="A11" s="13" t="s">
        <v>25</v>
      </c>
      <c r="B11" s="8">
        <v>40</v>
      </c>
      <c r="C11" s="8">
        <v>1</v>
      </c>
      <c r="D11" s="8">
        <f t="shared" si="0"/>
        <v>40</v>
      </c>
      <c r="E11" s="8">
        <v>0</v>
      </c>
      <c r="F11" s="8">
        <f t="shared" si="1"/>
        <v>0</v>
      </c>
      <c r="G11" s="8">
        <f t="shared" si="2"/>
        <v>0</v>
      </c>
      <c r="H11" s="8">
        <f t="shared" si="3"/>
        <v>0</v>
      </c>
      <c r="I11" s="4">
        <f t="shared" si="4"/>
        <v>0</v>
      </c>
    </row>
    <row r="12" spans="1:9" ht="16.5" x14ac:dyDescent="0.25">
      <c r="A12" s="13" t="s">
        <v>87</v>
      </c>
      <c r="B12" s="8">
        <v>20</v>
      </c>
      <c r="C12" s="8">
        <v>2</v>
      </c>
      <c r="D12" s="8">
        <f t="shared" si="0"/>
        <v>40</v>
      </c>
      <c r="E12" s="8">
        <v>0.3</v>
      </c>
      <c r="F12" s="8">
        <f t="shared" si="1"/>
        <v>12</v>
      </c>
      <c r="G12" s="8">
        <f t="shared" si="2"/>
        <v>6</v>
      </c>
      <c r="H12" s="8">
        <f t="shared" si="3"/>
        <v>1.2000000000000002</v>
      </c>
      <c r="I12" s="5">
        <f t="shared" si="4"/>
        <v>996.98400000000004</v>
      </c>
    </row>
    <row r="13" spans="1:9" ht="16.5" x14ac:dyDescent="0.25">
      <c r="A13" s="13" t="s">
        <v>47</v>
      </c>
      <c r="B13" s="8">
        <v>2</v>
      </c>
      <c r="C13" s="8">
        <v>2</v>
      </c>
      <c r="D13" s="8">
        <f t="shared" si="0"/>
        <v>4</v>
      </c>
      <c r="E13" s="8">
        <v>1.7</v>
      </c>
      <c r="F13" s="8">
        <f t="shared" si="1"/>
        <v>6.8</v>
      </c>
      <c r="G13" s="8">
        <f t="shared" si="2"/>
        <v>3.4</v>
      </c>
      <c r="H13" s="8">
        <f t="shared" si="3"/>
        <v>0.68</v>
      </c>
      <c r="I13" s="5">
        <f t="shared" si="4"/>
        <v>564.95759999999984</v>
      </c>
    </row>
    <row r="14" spans="1:9" ht="16.5" x14ac:dyDescent="0.25">
      <c r="A14" s="13" t="s">
        <v>48</v>
      </c>
      <c r="B14" s="8">
        <v>20</v>
      </c>
      <c r="C14" s="8">
        <v>2</v>
      </c>
      <c r="D14" s="8">
        <f t="shared" si="0"/>
        <v>40</v>
      </c>
      <c r="E14" s="8">
        <v>0.2</v>
      </c>
      <c r="F14" s="8">
        <f t="shared" si="1"/>
        <v>8</v>
      </c>
      <c r="G14" s="8">
        <f t="shared" si="2"/>
        <v>4</v>
      </c>
      <c r="H14" s="8">
        <f t="shared" si="3"/>
        <v>0.8</v>
      </c>
      <c r="I14" s="5">
        <f t="shared" si="4"/>
        <v>664.65599999999995</v>
      </c>
    </row>
    <row r="15" spans="1:9" ht="15" customHeight="1" x14ac:dyDescent="0.25">
      <c r="A15" s="25" t="s">
        <v>85</v>
      </c>
      <c r="B15" s="2"/>
      <c r="C15" s="2"/>
      <c r="D15" s="2"/>
      <c r="E15" s="2"/>
      <c r="F15" s="31">
        <f>ROUND(SUM(F5:H14),0)</f>
        <v>51</v>
      </c>
      <c r="G15" s="31"/>
      <c r="H15" s="31"/>
      <c r="I15" s="6">
        <f>ROUND(SUM(I5:I14),-1)</f>
        <v>2630</v>
      </c>
    </row>
    <row r="17" spans="1:1" x14ac:dyDescent="0.25">
      <c r="A17" s="19" t="s">
        <v>45</v>
      </c>
    </row>
    <row r="18" spans="1:1" ht="16.5" x14ac:dyDescent="0.25">
      <c r="A18" s="22" t="s">
        <v>90</v>
      </c>
    </row>
    <row r="19" spans="1:1" ht="16.5" x14ac:dyDescent="0.25">
      <c r="A19" s="22" t="s">
        <v>84</v>
      </c>
    </row>
    <row r="20" spans="1:1" ht="16.5" x14ac:dyDescent="0.25">
      <c r="A20" s="22" t="s">
        <v>79</v>
      </c>
    </row>
    <row r="21" spans="1:1" ht="16.5" x14ac:dyDescent="0.25">
      <c r="A21" s="22" t="s">
        <v>59</v>
      </c>
    </row>
    <row r="22" spans="1:1" ht="16.5" x14ac:dyDescent="0.25">
      <c r="A22" s="22" t="s">
        <v>80</v>
      </c>
    </row>
    <row r="23" spans="1:1" ht="18.75" x14ac:dyDescent="0.25">
      <c r="A23" s="20" t="s">
        <v>81</v>
      </c>
    </row>
    <row r="24" spans="1:1" ht="16.5" x14ac:dyDescent="0.25">
      <c r="A24" s="24" t="s">
        <v>86</v>
      </c>
    </row>
  </sheetData>
  <mergeCells count="2">
    <mergeCell ref="F15:H15"/>
    <mergeCell ref="A3: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2017-06-27T20:35:31Z</dcterms:created>
  <dcterms:modified xsi:type="dcterms:W3CDTF">2018-02-14T19:01:51Z</dcterms:modified>
</cp:coreProperties>
</file>